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79" firstSheet="2" activeTab="2"/>
  </bookViews>
  <sheets>
    <sheet name="建议拨付" sheetId="1" r:id="rId1"/>
    <sheet name="汇总" sheetId="2" r:id="rId2"/>
    <sheet name="普陀" sheetId="3" r:id="rId3"/>
  </sheets>
  <definedNames>
    <definedName name="_xlfn.IFERROR" hidden="1">#NAME?</definedName>
    <definedName name="_xlnm.Print_Area" localSheetId="2">'普陀'!$A$1:$V$93</definedName>
    <definedName name="_xlnm._FilterDatabase" localSheetId="0" hidden="1">'建议拨付'!$AB$1:$AB$2178</definedName>
  </definedNames>
  <calcPr fullCalcOnLoad="1"/>
</workbook>
</file>

<file path=xl/sharedStrings.xml><?xml version="1.0" encoding="utf-8"?>
<sst xmlns="http://schemas.openxmlformats.org/spreadsheetml/2006/main" count="12640" uniqueCount="3865">
  <si>
    <t>2019   年度锅炉提标改造专项支持资金使用汇总表</t>
  </si>
  <si>
    <t>企业
序号</t>
  </si>
  <si>
    <t>锅炉序号</t>
  </si>
  <si>
    <t>区县</t>
  </si>
  <si>
    <t>单位名称</t>
  </si>
  <si>
    <t>改造前锅炉</t>
  </si>
  <si>
    <t>改造前锅炉总蒸发量</t>
  </si>
  <si>
    <t>提标改造方式</t>
  </si>
  <si>
    <t>项目竣工时间</t>
  </si>
  <si>
    <t>申请市级资金</t>
  </si>
  <si>
    <t>使用单位地址</t>
  </si>
  <si>
    <t>联系人</t>
  </si>
  <si>
    <t>联系方式</t>
  </si>
  <si>
    <t>审核市级资金</t>
  </si>
  <si>
    <t>投资额</t>
  </si>
  <si>
    <t>改造前
燃料品种</t>
  </si>
  <si>
    <t>改造后锅炉排放监测报告</t>
  </si>
  <si>
    <t>检测机构名字</t>
  </si>
  <si>
    <t>改造后燃烧器品牌</t>
  </si>
  <si>
    <t>改造后锅炉品牌</t>
  </si>
  <si>
    <t>备注</t>
  </si>
  <si>
    <t>余热平台注册情况</t>
  </si>
  <si>
    <t>型号</t>
  </si>
  <si>
    <t>市级资金</t>
  </si>
  <si>
    <t>50%工况</t>
  </si>
  <si>
    <t>75%工况</t>
  </si>
  <si>
    <t>安全检验</t>
  </si>
  <si>
    <t>能效测试</t>
  </si>
  <si>
    <t>监测报告</t>
  </si>
  <si>
    <r>
      <t>（</t>
    </r>
    <r>
      <rPr>
        <sz val="10"/>
        <color indexed="8"/>
        <rFont val="Times New Roman"/>
        <family val="1"/>
      </rPr>
      <t>t/h</t>
    </r>
    <r>
      <rPr>
        <sz val="10"/>
        <color indexed="8"/>
        <rFont val="宋体"/>
        <family val="0"/>
      </rPr>
      <t>）</t>
    </r>
  </si>
  <si>
    <t>（万元）</t>
  </si>
  <si>
    <r>
      <t>折算NO</t>
    </r>
    <r>
      <rPr>
        <b/>
        <vertAlign val="subscript"/>
        <sz val="10"/>
        <color indexed="8"/>
        <rFont val="宋体"/>
        <family val="0"/>
      </rPr>
      <t xml:space="preserve">x
</t>
    </r>
    <r>
      <rPr>
        <b/>
        <sz val="10"/>
        <color indexed="8"/>
        <rFont val="宋体"/>
        <family val="0"/>
      </rPr>
      <t>排放浓度</t>
    </r>
  </si>
  <si>
    <t>黄浦</t>
  </si>
  <si>
    <t>上海多福房地产发展有限公司</t>
  </si>
  <si>
    <t>UL-S5000</t>
  </si>
  <si>
    <t>更换燃烧器</t>
  </si>
  <si>
    <t>西藏中路168号</t>
  </si>
  <si>
    <t>蒋斌</t>
  </si>
  <si>
    <t>天然气</t>
  </si>
  <si>
    <t>支持资金不高于改造项目投资</t>
  </si>
  <si>
    <t>上海和平饭店有限公司</t>
  </si>
  <si>
    <t>WNS2.8-0.7/95/70/Q</t>
  </si>
  <si>
    <t>南京东路20号</t>
  </si>
  <si>
    <t>邢飞</t>
  </si>
  <si>
    <t>WNS2.1-0.7/95/70/Q</t>
  </si>
  <si>
    <t>上海锦江国际酒店发展股份有限公司东亚饭店</t>
  </si>
  <si>
    <t>GG-399HEC</t>
  </si>
  <si>
    <t>更换热水机组</t>
  </si>
  <si>
    <t>南京东路680号</t>
  </si>
  <si>
    <t>任天麟</t>
  </si>
  <si>
    <t>上海金光外滩置地有限公司</t>
  </si>
  <si>
    <t>SM072</t>
  </si>
  <si>
    <t>延安东路222号</t>
  </si>
  <si>
    <t>李波</t>
  </si>
  <si>
    <t>说明威斯汀大酒店与金光置地的关系</t>
  </si>
  <si>
    <t>已补充环保、能效监测报告</t>
  </si>
  <si>
    <t>SM0112</t>
  </si>
  <si>
    <t>SM140</t>
  </si>
  <si>
    <t>上海鼎荣房地产开发有限公司</t>
  </si>
  <si>
    <t>ZRQ-540N</t>
  </si>
  <si>
    <t>徐家汇路618号</t>
  </si>
  <si>
    <t>叶林</t>
  </si>
  <si>
    <t>上海绿茁物业管理有限公司</t>
  </si>
  <si>
    <t>LSS2-1.0-Q</t>
  </si>
  <si>
    <t>制造局路130号</t>
  </si>
  <si>
    <t>郑文华</t>
  </si>
  <si>
    <t>LSS1.67-1.0-Q</t>
  </si>
  <si>
    <t>上海烟草集团黄浦烟草糖酒有限公司</t>
  </si>
  <si>
    <t>ST-PLUS325T</t>
  </si>
  <si>
    <t>更换锅炉</t>
  </si>
  <si>
    <t>淮海中路935号</t>
  </si>
  <si>
    <t>陈胜群</t>
  </si>
  <si>
    <t>ST-PLUS400T</t>
  </si>
  <si>
    <t>上海交通大学医学院附属第九人民医院黄浦分院</t>
  </si>
  <si>
    <t>WNS4-1.0-Y/Q</t>
  </si>
  <si>
    <t>普育东路58号</t>
  </si>
  <si>
    <t>胡瑞梁</t>
  </si>
  <si>
    <t>上海兴侨房地产有限公司</t>
  </si>
  <si>
    <t>KDV-N200AG</t>
  </si>
  <si>
    <t>湖滨路150号5号楼</t>
  </si>
  <si>
    <t>浦益磊</t>
  </si>
  <si>
    <t>021-23168326</t>
  </si>
  <si>
    <t>上海歌莹企业管理有限公司</t>
  </si>
  <si>
    <t>WNS2.1-0.7/95/70-Q</t>
  </si>
  <si>
    <t>南苏州路373-381号</t>
  </si>
  <si>
    <t>王志杰</t>
  </si>
  <si>
    <t>上海海仑宾馆有限公司</t>
  </si>
  <si>
    <t>UL-5005</t>
  </si>
  <si>
    <t>南京东路505号</t>
  </si>
  <si>
    <t>蔡俊</t>
  </si>
  <si>
    <t>上海万科物业服务有限公司</t>
  </si>
  <si>
    <t>湖滨路168号</t>
  </si>
  <si>
    <t>朱超群</t>
  </si>
  <si>
    <t>2.4mw铭牌不清,已现场确认</t>
  </si>
  <si>
    <t>上海永基物业有限公司</t>
  </si>
  <si>
    <t>WO-C2500/10</t>
  </si>
  <si>
    <t>延安东路55号</t>
  </si>
  <si>
    <t>赵俊</t>
  </si>
  <si>
    <t>港力物业管理（上海）有限公司</t>
  </si>
  <si>
    <t>CWNS1.45-95/70-YQ.E</t>
  </si>
  <si>
    <t>南京西路338号</t>
  </si>
  <si>
    <t>陈伟明</t>
  </si>
  <si>
    <t>上海星峡置业有限公司</t>
  </si>
  <si>
    <t>ST-PLUS1500T</t>
  </si>
  <si>
    <t>延安东路550号</t>
  </si>
  <si>
    <t>施敏</t>
  </si>
  <si>
    <t>北京世邦魏理仕物业管理服务有限公司上海分公司</t>
  </si>
  <si>
    <t>MAX-3 1250</t>
  </si>
  <si>
    <t>蒙自路763号</t>
  </si>
  <si>
    <t>沈国伟</t>
  </si>
  <si>
    <t>上海城投（集团）有限公司</t>
  </si>
  <si>
    <t>承压热水锅炉VITOPLEX100</t>
  </si>
  <si>
    <t>永嘉路18号</t>
  </si>
  <si>
    <t>顾晴冉</t>
  </si>
  <si>
    <t>上海锦江国际饭店有限公司</t>
  </si>
  <si>
    <t>GN4N14</t>
  </si>
  <si>
    <t>南京西路170号</t>
  </si>
  <si>
    <t>王黎铭</t>
  </si>
  <si>
    <t>上海枫宇物业管理有限公司</t>
  </si>
  <si>
    <t>PS1400</t>
  </si>
  <si>
    <t>山东中路33号</t>
  </si>
  <si>
    <t>高红</t>
  </si>
  <si>
    <t>TR1860</t>
  </si>
  <si>
    <t>上海久裕物业管理有限公司</t>
  </si>
  <si>
    <t>WNS4.2-1.0/115/70-YC</t>
  </si>
  <si>
    <t>油改气
更换燃烧器</t>
  </si>
  <si>
    <t>威海路48号</t>
  </si>
  <si>
    <t>王忠</t>
  </si>
  <si>
    <t>柴油</t>
  </si>
  <si>
    <t>上海古象大酒店有限公司</t>
  </si>
  <si>
    <t>WEECHIEFTAINB</t>
  </si>
  <si>
    <t>九江路595号</t>
  </si>
  <si>
    <t>潘自杰</t>
  </si>
  <si>
    <t>上海世茂国际广场有限责任公司世茂皇家艾美酒店分公司</t>
  </si>
  <si>
    <t>THERMAX IV</t>
  </si>
  <si>
    <t>南京东路789号</t>
  </si>
  <si>
    <t>邢喜安</t>
  </si>
  <si>
    <t>上海世茂国际广场有限责任公司</t>
  </si>
  <si>
    <t>Vitoplex SX1</t>
  </si>
  <si>
    <t>南京东路829号</t>
  </si>
  <si>
    <t>周立新</t>
  </si>
  <si>
    <t>虹口区</t>
  </si>
  <si>
    <t>上海利通置业有限公司</t>
  </si>
  <si>
    <t>WNS2.1-0.7/95/70-Y/Q</t>
  </si>
  <si>
    <t>2019.1.23</t>
  </si>
  <si>
    <t>上海市虹口区四川北路1350号</t>
  </si>
  <si>
    <t>胡婧怡</t>
  </si>
  <si>
    <t>13611981493</t>
  </si>
  <si>
    <t>WNS2.1-0.7/95/71-Y/Q</t>
  </si>
  <si>
    <t>WNS2.1-0.7/95/72-Y/Q</t>
  </si>
  <si>
    <t>上海宝隆宾馆有限公司</t>
  </si>
  <si>
    <t>GTE525</t>
  </si>
  <si>
    <t>2019.7.30</t>
  </si>
  <si>
    <t>逸仙路180号</t>
  </si>
  <si>
    <t>沈斌</t>
  </si>
  <si>
    <t>13651628193</t>
  </si>
  <si>
    <t>上海碧波池经营有限公司</t>
  </si>
  <si>
    <t>CLHSO.24-85</t>
  </si>
  <si>
    <t>2019.12.7</t>
  </si>
  <si>
    <t>舟山路484号</t>
  </si>
  <si>
    <t>裴海英</t>
  </si>
  <si>
    <t>15801908952</t>
  </si>
  <si>
    <t>上海英芳沐浴有限公司</t>
  </si>
  <si>
    <t>KDB-2000GTG</t>
  </si>
  <si>
    <t>2019.12.02</t>
  </si>
  <si>
    <t>安国路285号</t>
  </si>
  <si>
    <t>邱立丰</t>
  </si>
  <si>
    <t>18964538587</t>
  </si>
  <si>
    <t>上海旭升置业有限公司</t>
  </si>
  <si>
    <t>Vitoplex200-1600KW</t>
  </si>
  <si>
    <t>2019.11.20</t>
  </si>
  <si>
    <t>乍浦路600号</t>
  </si>
  <si>
    <t>胡晨刚</t>
  </si>
  <si>
    <t>18701818170</t>
  </si>
  <si>
    <t>上海沐思酒店管理有限公司</t>
  </si>
  <si>
    <t>GE515</t>
  </si>
  <si>
    <t>欧阳路57号</t>
  </si>
  <si>
    <t>吴萍</t>
  </si>
  <si>
    <t>13918938319</t>
  </si>
  <si>
    <t>已补发票</t>
  </si>
  <si>
    <t>上海永融企业发展有限公司</t>
  </si>
  <si>
    <t>CWNS0.25-85/60-Q</t>
  </si>
  <si>
    <t>2019.08.20</t>
  </si>
  <si>
    <t>宝安支路46号</t>
  </si>
  <si>
    <t>周伟</t>
  </si>
  <si>
    <t>13816358386</t>
  </si>
  <si>
    <t>上海中艺裤业有限公司</t>
  </si>
  <si>
    <t>LHS0.23-85/60-Q.y</t>
  </si>
  <si>
    <t>2019.12.8</t>
  </si>
  <si>
    <t>广中支路26号2楼</t>
  </si>
  <si>
    <t>姚中宜</t>
  </si>
  <si>
    <t>13651712211</t>
  </si>
  <si>
    <t>上海金纶洗染有限公司</t>
  </si>
  <si>
    <t>LHS0.24-85/60-y.Q</t>
  </si>
  <si>
    <t>2019.12.10</t>
  </si>
  <si>
    <t>广灵一路56号</t>
  </si>
  <si>
    <t>袁国栋</t>
  </si>
  <si>
    <t>139001680689</t>
  </si>
  <si>
    <t>上海家化联合股份有限公司</t>
  </si>
  <si>
    <t>FBA-130B</t>
  </si>
  <si>
    <t>2019.8.9</t>
  </si>
  <si>
    <t>保定路527号</t>
  </si>
  <si>
    <t>徐宝伦</t>
  </si>
  <si>
    <t>13916293766</t>
  </si>
  <si>
    <t>FB-A-100</t>
  </si>
  <si>
    <t>上海佑游文化传播有限公司</t>
  </si>
  <si>
    <t>KDB-356ST</t>
  </si>
  <si>
    <t>油改电</t>
  </si>
  <si>
    <t>2019.08.12</t>
  </si>
  <si>
    <t>曲阳路276号</t>
  </si>
  <si>
    <t>郑芸</t>
  </si>
  <si>
    <t>13524876068</t>
  </si>
  <si>
    <t>支持资金最低限额为2万元</t>
  </si>
  <si>
    <t>徐汇区</t>
  </si>
  <si>
    <t>上海东锦泰酒店管理有限公司</t>
  </si>
  <si>
    <t>LZR023Q/Y</t>
  </si>
  <si>
    <t>三江路68号</t>
  </si>
  <si>
    <t>祝金槐</t>
  </si>
  <si>
    <t>天燃气</t>
  </si>
  <si>
    <r>
      <t>32mg/m</t>
    </r>
    <r>
      <rPr>
        <vertAlign val="superscript"/>
        <sz val="10"/>
        <color indexed="8"/>
        <rFont val="宋体"/>
        <family val="0"/>
      </rPr>
      <t>3</t>
    </r>
  </si>
  <si>
    <r>
      <t>35mg/m</t>
    </r>
    <r>
      <rPr>
        <vertAlign val="superscript"/>
        <sz val="10"/>
        <color indexed="8"/>
        <rFont val="宋体"/>
        <family val="0"/>
      </rPr>
      <t>3</t>
    </r>
  </si>
  <si>
    <t>上海市特种设备监督检验技术研究院</t>
  </si>
  <si>
    <t>上海工业锅炉研究所有限公司
（机械工业锅炉及环保产品质量监督检测中心）</t>
  </si>
  <si>
    <t>上海炯测环保技术有限公司</t>
  </si>
  <si>
    <t>上海全颉环境
WinHeight
嘉颉胜高</t>
  </si>
  <si>
    <r>
      <t>28mg/m</t>
    </r>
    <r>
      <rPr>
        <vertAlign val="superscript"/>
        <sz val="10"/>
        <color indexed="8"/>
        <rFont val="宋体"/>
        <family val="0"/>
      </rPr>
      <t>3</t>
    </r>
  </si>
  <si>
    <t>上海达豪置业有限公司</t>
  </si>
  <si>
    <t>Vitomax200 M241001</t>
  </si>
  <si>
    <t>2019.10</t>
  </si>
  <si>
    <t>宜山路439号1701室</t>
  </si>
  <si>
    <t>仇震中</t>
  </si>
  <si>
    <t>上海园林格兰云天大酒店有限公司</t>
  </si>
  <si>
    <t>SV-6505G-HW</t>
  </si>
  <si>
    <t>百色路100号</t>
  </si>
  <si>
    <t>王景祥</t>
  </si>
  <si>
    <t>复旦大学附属眼耳鼻喉科医院</t>
  </si>
  <si>
    <t>Thermax IV</t>
  </si>
  <si>
    <t>汾阳路83号</t>
  </si>
  <si>
    <t>陈懿昀</t>
  </si>
  <si>
    <t>WEE CHIEFTAIN</t>
  </si>
  <si>
    <t>WNS2.5-1-QY</t>
  </si>
  <si>
    <t>上海商学院</t>
  </si>
  <si>
    <t>GDL-30</t>
  </si>
  <si>
    <t>中山西路2271号</t>
  </si>
  <si>
    <t>刘科达</t>
  </si>
  <si>
    <t>上海民强物业管理有限公司</t>
  </si>
  <si>
    <t>ZWNS100-Q</t>
  </si>
  <si>
    <t>田林东路75号</t>
  </si>
  <si>
    <t>杨光</t>
  </si>
  <si>
    <t>ZWNS80-Q</t>
  </si>
  <si>
    <t>上海宸铭物业经营管理有限公司</t>
  </si>
  <si>
    <t>PUW1400</t>
  </si>
  <si>
    <t>富民路291号</t>
  </si>
  <si>
    <t>鲍忠元</t>
  </si>
  <si>
    <t>PUW1050</t>
  </si>
  <si>
    <t>上海国际网球中心有限公司</t>
  </si>
  <si>
    <t>CWNS0.35-90/70-Q</t>
  </si>
  <si>
    <t>南丹东路238号</t>
  </si>
  <si>
    <t>孟军</t>
  </si>
  <si>
    <t>CWNS0.58-90/70-Q</t>
  </si>
  <si>
    <t>上海瑞金宾馆</t>
  </si>
  <si>
    <t>VITOPLEX100</t>
  </si>
  <si>
    <t>太原路160号</t>
  </si>
  <si>
    <t>邵卫国</t>
  </si>
  <si>
    <t>上海吴安综合服务中心安亭别墅酒店</t>
  </si>
  <si>
    <t>PS-089</t>
  </si>
  <si>
    <t>安亭路46号</t>
  </si>
  <si>
    <t>高建龙</t>
  </si>
  <si>
    <t>上海启胜物业管理服务有限公司</t>
  </si>
  <si>
    <t>CWNS2.8-95/70-YQ</t>
  </si>
  <si>
    <t>淮海中路999号</t>
  </si>
  <si>
    <t>赵庆霞</t>
  </si>
  <si>
    <t>FBH-A2.95</t>
  </si>
  <si>
    <t>华山路1901号</t>
  </si>
  <si>
    <t>郭自刚</t>
  </si>
  <si>
    <t>保利商业管理有限公司上海分公司</t>
  </si>
  <si>
    <t>ZKS180-60/48-10bar</t>
  </si>
  <si>
    <t>瑞平路230号</t>
  </si>
  <si>
    <t>王彦旻</t>
  </si>
  <si>
    <t>复旦大学附属肿瘤医院</t>
  </si>
  <si>
    <t>HD0101-5000</t>
  </si>
  <si>
    <t>东安路270号</t>
  </si>
  <si>
    <t>姜祝胜</t>
  </si>
  <si>
    <t>Vitomax 200HS</t>
  </si>
  <si>
    <t>上海市第六人民医院</t>
  </si>
  <si>
    <t>WNS2.8-0.7/95/70-YQ</t>
  </si>
  <si>
    <t>宜山路600号</t>
  </si>
  <si>
    <t>李文红</t>
  </si>
  <si>
    <t>WNS1.4-0.7/95/70-YQ</t>
  </si>
  <si>
    <t>3M中国有限公司</t>
  </si>
  <si>
    <t>SERIES45-126.3-60</t>
  </si>
  <si>
    <t>田林路222号</t>
  </si>
  <si>
    <t>徐永国</t>
  </si>
  <si>
    <t>油</t>
  </si>
  <si>
    <t>SERIES45-20-60</t>
  </si>
  <si>
    <t>WMRZ0.25-I-Q-RK</t>
  </si>
  <si>
    <t>CZZSL40-90/65-Y-MF</t>
  </si>
  <si>
    <t>GN4N13</t>
  </si>
  <si>
    <t>EW-40</t>
  </si>
  <si>
    <t>40万大卡，折合0.66t/h，申报0.4MW,按申报值</t>
  </si>
  <si>
    <t>FBB-080L</t>
  </si>
  <si>
    <t>FBB-050L</t>
  </si>
  <si>
    <t>上海百脑汇电子产品市场经营管理有限公司</t>
  </si>
  <si>
    <t>PREX1400</t>
  </si>
  <si>
    <t>漕溪北路339号</t>
  </si>
  <si>
    <t>徐令君</t>
  </si>
  <si>
    <t>市级补贴投资不高于投资的一半</t>
  </si>
  <si>
    <t>上海中医大药业股份有限公司</t>
  </si>
  <si>
    <t>WNS2-1.0-QY</t>
  </si>
  <si>
    <t>烟气后处理</t>
  </si>
  <si>
    <t>华泾路1200号</t>
  </si>
  <si>
    <t>张健</t>
  </si>
  <si>
    <t>上海正大乐城百货有限公司</t>
  </si>
  <si>
    <t>Z180/C-YQ</t>
  </si>
  <si>
    <t>船厂路36号</t>
  </si>
  <si>
    <t>吴航虚</t>
  </si>
  <si>
    <t>Z210/C-YQ</t>
  </si>
  <si>
    <t>上海漕河泾开发区物业管理有限公司</t>
  </si>
  <si>
    <t>CWNS1.4-85/60-Y/Q</t>
  </si>
  <si>
    <t>虹梅路1900号</t>
  </si>
  <si>
    <t>宋煜</t>
  </si>
  <si>
    <t>FB-H2.95</t>
  </si>
  <si>
    <t>桂箐路65号</t>
  </si>
  <si>
    <t>WNS3.5-1.0-Q(Y)</t>
  </si>
  <si>
    <t>桂平路391号</t>
  </si>
  <si>
    <t>WNS4-1.0-Q(Y)</t>
  </si>
  <si>
    <t>仲量联行测量师事务所（上海）有限公司</t>
  </si>
  <si>
    <t>FBH-A1.16</t>
  </si>
  <si>
    <t>钦州北路1188号</t>
  </si>
  <si>
    <t>上海市漕河泾新兴技术开发区发展总公司</t>
  </si>
  <si>
    <t>CWNS2.8-0.7/95/70-Y/Q</t>
  </si>
  <si>
    <t>古美路1528号</t>
  </si>
  <si>
    <t>UT-L24</t>
  </si>
  <si>
    <t>POWER470</t>
  </si>
  <si>
    <t>整体更换锅炉</t>
  </si>
  <si>
    <t>宜山路868号</t>
  </si>
  <si>
    <t>上海漕河泾开发区高科技园发展有限公司</t>
  </si>
  <si>
    <t>RB-B1500</t>
  </si>
  <si>
    <t>古美路1515号</t>
  </si>
  <si>
    <t>WNS4-1.0-YQ</t>
  </si>
  <si>
    <t>漕宝路509号</t>
  </si>
  <si>
    <t>吕振宇</t>
  </si>
  <si>
    <t>上海凯健华展养老院有限公司</t>
  </si>
  <si>
    <t>BOV-400G</t>
  </si>
  <si>
    <t>华展东路33号</t>
  </si>
  <si>
    <t>马洪成</t>
  </si>
  <si>
    <t>上海新汇房产开发有限公司</t>
  </si>
  <si>
    <t>UT2500</t>
  </si>
  <si>
    <t>长乐路989号</t>
  </si>
  <si>
    <t>曹林</t>
  </si>
  <si>
    <t>上海上植绿化服务有限公司</t>
  </si>
  <si>
    <t>VIESSMANN18</t>
  </si>
  <si>
    <t>龙吴路1111号</t>
  </si>
  <si>
    <t>万宁海</t>
  </si>
  <si>
    <t>上海徐汇绿地商业管理有限公司</t>
  </si>
  <si>
    <t>EQV-H2401A06G</t>
  </si>
  <si>
    <t>东安路562号</t>
  </si>
  <si>
    <t>冯浩江</t>
  </si>
  <si>
    <t>上海嘉汇达房地产开发经营有限公司</t>
  </si>
  <si>
    <t>UT195</t>
  </si>
  <si>
    <t>淮海中路1068号</t>
  </si>
  <si>
    <t>杨明</t>
  </si>
  <si>
    <t>UT-2500</t>
  </si>
  <si>
    <t>WNS4.2-1.0/95/70-Y(Q)</t>
  </si>
  <si>
    <t>复旦大学附属中山医院</t>
  </si>
  <si>
    <t>GB2500</t>
  </si>
  <si>
    <t>枫林路180号</t>
  </si>
  <si>
    <t>金磊</t>
  </si>
  <si>
    <t>WNS6-1.0-QT（LN）</t>
  </si>
  <si>
    <t>上海沪平投资管理有限公司</t>
  </si>
  <si>
    <t>LHS0.35-95/70-Y(Q)</t>
  </si>
  <si>
    <t>东安路251弄1号</t>
  </si>
  <si>
    <t>沈伟明</t>
  </si>
  <si>
    <t>博库书城上海有限公司</t>
  </si>
  <si>
    <t>BZ65IXE-K</t>
  </si>
  <si>
    <t>宜山路515号</t>
  </si>
  <si>
    <t>周懿</t>
  </si>
  <si>
    <t>中国铁路上海局集团有限公司上海站</t>
  </si>
  <si>
    <t>WNS6-1.25-QT</t>
  </si>
  <si>
    <t>沪闵路9001号</t>
  </si>
  <si>
    <t>郁周海</t>
  </si>
  <si>
    <t>上海东亚体育文化中心有限公司</t>
  </si>
  <si>
    <t>热马型蒸汽锅炉</t>
  </si>
  <si>
    <t>天钥桥路666号</t>
  </si>
  <si>
    <t>唐寅</t>
  </si>
  <si>
    <t>上海汇发房地产有限公司</t>
  </si>
  <si>
    <t>VT-1350</t>
  </si>
  <si>
    <t>衡山路41号</t>
  </si>
  <si>
    <t>刘振委</t>
  </si>
  <si>
    <t>金山区</t>
  </si>
  <si>
    <t>上海枫新化纤有限公司</t>
  </si>
  <si>
    <t>WNS3-1.25-C(Y)</t>
  </si>
  <si>
    <t>枫泾镇新新村4042号</t>
  </si>
  <si>
    <t>许建良</t>
  </si>
  <si>
    <t>上海农创饲料科技有限公司</t>
  </si>
  <si>
    <t>WNS1.0-1.0-YQ</t>
  </si>
  <si>
    <t>枫泾工业园区枫展路301弄10号</t>
  </si>
  <si>
    <t>廖明</t>
  </si>
  <si>
    <t>上海康怡食品有限公司</t>
  </si>
  <si>
    <t>WNS2-1.0-YQ</t>
  </si>
  <si>
    <t>2019.9</t>
  </si>
  <si>
    <t>枫泾镇环东一路65弄19号</t>
  </si>
  <si>
    <t>姜瑜</t>
  </si>
  <si>
    <t>达亚帆布（上海）有限公司</t>
  </si>
  <si>
    <t>YY(Q)W-3500Y(Q)</t>
  </si>
  <si>
    <t>枫泾镇枫冠路777号</t>
  </si>
  <si>
    <t>肖四根</t>
  </si>
  <si>
    <t>上海石库门酿酒有限公司</t>
  </si>
  <si>
    <t>WNS10-1.25-Y(Q)</t>
  </si>
  <si>
    <t>枫泾镇环西二路18号</t>
  </si>
  <si>
    <t>张俊</t>
  </si>
  <si>
    <t>WNS4.0-1.25-YQ</t>
  </si>
  <si>
    <t>枫泾镇白牛路70号</t>
  </si>
  <si>
    <t>WNS4.0-1.25-Y(Q)</t>
  </si>
  <si>
    <t>WNS4-1.25-Y(Q)</t>
  </si>
  <si>
    <t>上海橙果生物工程有限公司</t>
  </si>
  <si>
    <t>LHS0.3-0.39-YQ</t>
  </si>
  <si>
    <t>2019.12</t>
  </si>
  <si>
    <t>枫泾镇兴塔建贡路69号5楼</t>
  </si>
  <si>
    <t>赵金勇</t>
  </si>
  <si>
    <t>WNS1.0-0.7-Q.Y</t>
  </si>
  <si>
    <t>枫泾镇兴塔工业区建贡路69号5楼</t>
  </si>
  <si>
    <t>LHS1.5-1.0-YQ</t>
  </si>
  <si>
    <t>上海杜索润滑油有限公司</t>
  </si>
  <si>
    <t>LSS1-0.7-Y</t>
  </si>
  <si>
    <t>油改气
更换锅炉</t>
  </si>
  <si>
    <t>2019.11</t>
  </si>
  <si>
    <t>兴塔工业区黎曹路123号</t>
  </si>
  <si>
    <t>赵旭红</t>
  </si>
  <si>
    <t>上海汉钟精机股份有限公司</t>
  </si>
  <si>
    <t>WNS2-1.25-YQ</t>
  </si>
  <si>
    <t>2019.7</t>
  </si>
  <si>
    <t>枫泾镇兴塔建贡路108号</t>
  </si>
  <si>
    <t>周贤</t>
  </si>
  <si>
    <t>WNS4-1.25-YQ</t>
  </si>
  <si>
    <t>上海金熊造纸网毯有限公司</t>
  </si>
  <si>
    <t>QX1.5(125)YQ</t>
  </si>
  <si>
    <t>末端治理</t>
  </si>
  <si>
    <t>兴塔工业区建安路78号</t>
  </si>
  <si>
    <t>陈风</t>
  </si>
  <si>
    <t>上海弘纶工业用呢有限公司</t>
  </si>
  <si>
    <t>WNS2-1.0-Y.Q</t>
  </si>
  <si>
    <t>兴塔工业园区建安路78号</t>
  </si>
  <si>
    <t>黄建平</t>
  </si>
  <si>
    <t>上海纳宝实业有限公司</t>
  </si>
  <si>
    <t>YYW700-YQ</t>
  </si>
  <si>
    <t>兴塔工业区建安路150号</t>
  </si>
  <si>
    <t>蔡梅</t>
  </si>
  <si>
    <t>上海德福伦化纤有限公司</t>
  </si>
  <si>
    <t>LSS4.0-2.3-Q</t>
  </si>
  <si>
    <t>枫泾镇兴塔工业区建安路58号</t>
  </si>
  <si>
    <t>李东华
宋经理</t>
  </si>
  <si>
    <t>18964117085
18964613930</t>
  </si>
  <si>
    <t>上海魁固塑胶制品有限公司</t>
  </si>
  <si>
    <t>YY(Q)L-700Y(Q)</t>
  </si>
  <si>
    <t>2019.6</t>
  </si>
  <si>
    <t>枫泾镇兴塔工业区曹黎路38弄25号</t>
  </si>
  <si>
    <t>陈花</t>
  </si>
  <si>
    <t>上海亚腾塑胶有限公司</t>
  </si>
  <si>
    <t>LSS1.5-1.25-YQ</t>
  </si>
  <si>
    <t>枫泾镇兴塔兴坊路957号</t>
  </si>
  <si>
    <t>张亚林</t>
  </si>
  <si>
    <t>上海铸昌化纤有限公司</t>
  </si>
  <si>
    <t>枫泾镇兴塔曹黎路88号</t>
  </si>
  <si>
    <t>吴老板</t>
  </si>
  <si>
    <t>上海一新饲料发展有限公司</t>
  </si>
  <si>
    <t>WNS1-1.0-YQ</t>
  </si>
  <si>
    <t>枫泾镇潮枫路45号</t>
  </si>
  <si>
    <t>金美玲
宋厂长</t>
  </si>
  <si>
    <t>15000661883
67351770</t>
  </si>
  <si>
    <t>上海润凝纺织科技有限公司</t>
  </si>
  <si>
    <t>YYW-470YC</t>
  </si>
  <si>
    <t>枫泾镇钱明东路1509弄68号</t>
  </si>
  <si>
    <t>刘海军</t>
  </si>
  <si>
    <t>上海唐人神肉制品有限公司</t>
  </si>
  <si>
    <t>朱泾镇秀江路280弄69号</t>
  </si>
  <si>
    <t>张丽明</t>
  </si>
  <si>
    <t>上海宝新特种沥青混凝土有限公司</t>
  </si>
  <si>
    <t>QXS80-Y</t>
  </si>
  <si>
    <t>朱泾镇金张公路6565号</t>
  </si>
  <si>
    <t>朱关华</t>
  </si>
  <si>
    <t>上海旺泰实业公司</t>
  </si>
  <si>
    <t>2019.5</t>
  </si>
  <si>
    <t>朱泾镇亭枫公路2888号</t>
  </si>
  <si>
    <t>王维明</t>
  </si>
  <si>
    <t>上海豪达针织服饰工艺品厂</t>
  </si>
  <si>
    <t>WNS1.5-1.0-Y(Q)</t>
  </si>
  <si>
    <t>朱泾镇亭枫公路3018号</t>
  </si>
  <si>
    <t>朱军</t>
  </si>
  <si>
    <t>上海麦伦日化有限公司</t>
  </si>
  <si>
    <t>朱泾镇仙业路78号</t>
  </si>
  <si>
    <t>张洪飞</t>
  </si>
  <si>
    <t>上海依捷毛衫织造有限公司</t>
  </si>
  <si>
    <t>WNS1-1.0-Y/Q</t>
  </si>
  <si>
    <t>朱泾镇鸿安路268号</t>
  </si>
  <si>
    <t>顾勇红</t>
  </si>
  <si>
    <t>上海金山公路建设有限公司</t>
  </si>
  <si>
    <t>YQW-1000Q</t>
  </si>
  <si>
    <t>吕巷镇金张公路5505号</t>
  </si>
  <si>
    <t>沈涛</t>
  </si>
  <si>
    <t>保留2位小数</t>
  </si>
  <si>
    <t>上海金童饲料有限公司</t>
  </si>
  <si>
    <t>WNS1-1.0-Y</t>
  </si>
  <si>
    <t>吕巷镇金张公路2808号</t>
  </si>
  <si>
    <t>骆薛明</t>
  </si>
  <si>
    <t>上海蓝滨石化设备有限责任公司</t>
  </si>
  <si>
    <t>WNS6-1.6-Y(Q)</t>
  </si>
  <si>
    <t>2019.8</t>
  </si>
  <si>
    <t>吕巷镇汇丰东大街588号</t>
  </si>
  <si>
    <t>朱刚</t>
  </si>
  <si>
    <t>WNS10-1.6-Y(Q)</t>
  </si>
  <si>
    <t>WNS4-1.6-Y(Q)</t>
  </si>
  <si>
    <t>上海鑫博海农副产品加工有限公司</t>
  </si>
  <si>
    <t>LSS2.0-1.0-Q</t>
  </si>
  <si>
    <t>廊下镇漕廊公路7275号</t>
  </si>
  <si>
    <t>沈秀军</t>
  </si>
  <si>
    <t>上海瑞凯伊德食品有限公司</t>
  </si>
  <si>
    <t>LSS3.0-1.0-YQ</t>
  </si>
  <si>
    <t>廊下漕廊公路6996号</t>
  </si>
  <si>
    <t>陈旭连</t>
  </si>
  <si>
    <t>上海香懋食品有限公司</t>
  </si>
  <si>
    <t>WNS1.0-1.0-Y.Q</t>
  </si>
  <si>
    <t>廊下镇万勇路75号</t>
  </si>
  <si>
    <t>刘烈宏</t>
  </si>
  <si>
    <t>上海联中食用菌专业合作社</t>
  </si>
  <si>
    <t>2018.11</t>
  </si>
  <si>
    <t>廊下镇中联村朱平公路2688号</t>
  </si>
  <si>
    <t>陈林根</t>
  </si>
  <si>
    <t>非管输</t>
  </si>
  <si>
    <t>上海申漕特种水产开发公司</t>
  </si>
  <si>
    <t>CWNS2.8-85/60-Y、Q、C</t>
  </si>
  <si>
    <t>廊下镇漕廊公路8888号</t>
  </si>
  <si>
    <t>丁福江</t>
  </si>
  <si>
    <t>CWNS2.8-1.0/95/70-YQC</t>
  </si>
  <si>
    <t>上海金山现代农业园区建设发展有限公司</t>
  </si>
  <si>
    <t>WNS1.0-1.0-Y(Q)</t>
  </si>
  <si>
    <t>廊下镇景乐路228号</t>
  </si>
  <si>
    <t>李岳忠</t>
  </si>
  <si>
    <t>WNS1.4-1.0/95/70-YQ</t>
  </si>
  <si>
    <t>WNS4.2-1.0/95/70-Y.Q</t>
  </si>
  <si>
    <t>WNS2.8-1.0/95/70-Y.Q</t>
  </si>
  <si>
    <t>上海璐丝玛服饰有限公司</t>
  </si>
  <si>
    <t>LSS1.0-1.0-Y-EH</t>
  </si>
  <si>
    <t>廊下镇工业区荣春路518号</t>
  </si>
  <si>
    <t>徐强</t>
  </si>
  <si>
    <t>上海大金宏服装有限公司</t>
  </si>
  <si>
    <t>LSS1.7-1.0-Y</t>
  </si>
  <si>
    <t>金山卫镇新卫公路888号</t>
  </si>
  <si>
    <t>陈叶峰</t>
  </si>
  <si>
    <t>上海缀菱纺织品有限公司</t>
  </si>
  <si>
    <t>YYW-7000Y.Q</t>
  </si>
  <si>
    <t>张堰镇金张支路605号</t>
  </si>
  <si>
    <t>王建军</t>
  </si>
  <si>
    <t>WNS4-1.25-Y.Q</t>
  </si>
  <si>
    <t>上海伊贝纳纺织品有限公司</t>
  </si>
  <si>
    <t>WNS1.5-1.25-Y/Q</t>
  </si>
  <si>
    <t>张堰镇汇科路208号</t>
  </si>
  <si>
    <t>俞联</t>
  </si>
  <si>
    <t>WNS3-1.25-Y/Q</t>
  </si>
  <si>
    <t>张堰镇汇科路251号</t>
  </si>
  <si>
    <t>上海起帆电缆股份有限公司</t>
  </si>
  <si>
    <t>WNS6-2.0-Q.Y</t>
  </si>
  <si>
    <t>张堰镇振康路238号</t>
  </si>
  <si>
    <t>支军</t>
  </si>
  <si>
    <t>WNS4-2.0-Q.Y</t>
  </si>
  <si>
    <t>上海森威食品有限公司</t>
  </si>
  <si>
    <t>YY(Q)W-200Y(Q)</t>
  </si>
  <si>
    <t>张堰镇和平街新建路39号8幢</t>
  </si>
  <si>
    <t>谢师傅</t>
  </si>
  <si>
    <t>上海精胜印染有限公司</t>
  </si>
  <si>
    <t>YYW-4100Y.Q</t>
  </si>
  <si>
    <t>张堰镇振辉路90号</t>
  </si>
  <si>
    <t>邬宏刚</t>
  </si>
  <si>
    <t>YQW-4200Q</t>
  </si>
  <si>
    <t>上海欣年石化助剂有限公司</t>
  </si>
  <si>
    <t>LSS3.0-1.0-Y(Q)</t>
  </si>
  <si>
    <t>山阳南阳港西路666号</t>
  </si>
  <si>
    <t>朱伟英</t>
  </si>
  <si>
    <t>yy(Q)W-1400Y.Q</t>
  </si>
  <si>
    <t>上海爱樱食品有限公司</t>
  </si>
  <si>
    <t>WNS1-1.0-Y.Q</t>
  </si>
  <si>
    <t>山阳镇卫清东路1989号4幢</t>
  </si>
  <si>
    <t>王新云</t>
  </si>
  <si>
    <t>上海澎道投资有限公司</t>
  </si>
  <si>
    <t>ZKS30</t>
  </si>
  <si>
    <t>前京大道288号</t>
  </si>
  <si>
    <t>马苗</t>
  </si>
  <si>
    <t>LJPZ0.75-1.0-Q</t>
  </si>
  <si>
    <t>上海金山万达广场商业管理有限公司</t>
  </si>
  <si>
    <t>ZKS60-60/50-10</t>
  </si>
  <si>
    <t>龙皓路1088号</t>
  </si>
  <si>
    <t>张冠男</t>
  </si>
  <si>
    <t>ZKS200-60/50-10</t>
  </si>
  <si>
    <t>复旦大学附属金山医院</t>
  </si>
  <si>
    <t>WNS6-1.0-Y/Q</t>
  </si>
  <si>
    <t>龙航路1508号</t>
  </si>
  <si>
    <t>范勇</t>
  </si>
  <si>
    <t>上海华峰超纤材料股份有限公司</t>
  </si>
  <si>
    <t>YY(Q)W-4600Y(Q)K</t>
  </si>
  <si>
    <t>山阳镇阳达路188号</t>
  </si>
  <si>
    <t>李永本</t>
  </si>
  <si>
    <t>WNS20.0-1.25-Y(Q)</t>
  </si>
  <si>
    <t>山阳镇亭卫南路888号</t>
  </si>
  <si>
    <t>SZS20-1.25-Q</t>
  </si>
  <si>
    <t>YYW-9400Y.Q</t>
  </si>
  <si>
    <t>WNS20-1.25-Y(Q)</t>
  </si>
  <si>
    <t>上海泰胜纺织助剂有限公司</t>
  </si>
  <si>
    <t>YYW-900Y(Q)</t>
  </si>
  <si>
    <t>金山嘴工业区卫昌路339号</t>
  </si>
  <si>
    <t>王丹</t>
  </si>
  <si>
    <t>上海金山海鸥大厦酒店有限公司</t>
  </si>
  <si>
    <t>Fulton FB-H</t>
  </si>
  <si>
    <t>龙胜路58号</t>
  </si>
  <si>
    <t>侯勇斌</t>
  </si>
  <si>
    <t>上海百联金山购物中心有限公司</t>
  </si>
  <si>
    <t>ZWNS2.1-1.0/60/50-Q</t>
  </si>
  <si>
    <t>卫清西路188号</t>
  </si>
  <si>
    <t>李伟艺</t>
  </si>
  <si>
    <t>上海金山江东油脂厂</t>
  </si>
  <si>
    <t>LHS0.5-0.7-YQ</t>
  </si>
  <si>
    <t>亭林镇新港村14组1107号</t>
  </si>
  <si>
    <t>徐军林</t>
  </si>
  <si>
    <t>上海新上橡汽车胶管有限公司</t>
  </si>
  <si>
    <t>亭林镇亭华路119号4幢</t>
  </si>
  <si>
    <t>金经理</t>
  </si>
  <si>
    <t>上海信谊延安药业有限公司</t>
  </si>
  <si>
    <t>WNS2-1.0-Q</t>
  </si>
  <si>
    <t>亭林镇兴工路298号</t>
  </si>
  <si>
    <t>杨永林</t>
  </si>
  <si>
    <t>上海银龙农副产品加工有限公司</t>
  </si>
  <si>
    <t>亭林镇亭卫公路9868号</t>
  </si>
  <si>
    <t>黄涛</t>
  </si>
  <si>
    <t>上海南洋电缆有限公司</t>
  </si>
  <si>
    <t>WNS6-2.47-Y(Q)</t>
  </si>
  <si>
    <t>亭林工业园区大亭公路7059号</t>
  </si>
  <si>
    <t>陆龙华</t>
  </si>
  <si>
    <t>上海勇玖包装材料有限公司</t>
  </si>
  <si>
    <t>WNS6-1.25-Y.Q</t>
  </si>
  <si>
    <t>亭林镇松隐松轩路19路</t>
  </si>
  <si>
    <t>赵国新</t>
  </si>
  <si>
    <t>WNS8-1.25-Y.Q</t>
  </si>
  <si>
    <t>上海山林食品有限公司</t>
  </si>
  <si>
    <t>WNS2-1.25-Y.Q</t>
  </si>
  <si>
    <t>亭林镇达福路99号1号楼</t>
  </si>
  <si>
    <t>朱红平</t>
  </si>
  <si>
    <t>WNS4-1.25-Qt</t>
  </si>
  <si>
    <t>上海嘉麟杰纺织品股份有限公司</t>
  </si>
  <si>
    <t>SZS10-1.25-Q</t>
  </si>
  <si>
    <t>亭枫公路1918号</t>
  </si>
  <si>
    <t>李德启</t>
  </si>
  <si>
    <t>SZS6-1.25-Q</t>
  </si>
  <si>
    <t>上海新橡舟实业有限公司</t>
  </si>
  <si>
    <t>LSS0.5-0.8-YQ</t>
  </si>
  <si>
    <t>亭林镇松隐康发路105号</t>
  </si>
  <si>
    <t>付琴中</t>
  </si>
  <si>
    <t>金井特线工业(上海)有限公司</t>
  </si>
  <si>
    <t>金山工业区亭卫公路3001号</t>
  </si>
  <si>
    <t>孙超</t>
  </si>
  <si>
    <t>LSS2.0-1.1-Q</t>
  </si>
  <si>
    <t>LSS2.0-1.2-Q</t>
  </si>
  <si>
    <t>LSS2.0-1.3-Q</t>
  </si>
  <si>
    <t>上海悦得软包装有限公司</t>
  </si>
  <si>
    <t>YYW-3500Y.Q</t>
  </si>
  <si>
    <t>金山工业区金流路429号</t>
  </si>
  <si>
    <t>孙剑</t>
  </si>
  <si>
    <t>上海盛通时代印刷有限公司</t>
  </si>
  <si>
    <t>WNS2-1.57-Y.Q</t>
  </si>
  <si>
    <t>金山工业区广业路568号</t>
  </si>
  <si>
    <t>陈庆营</t>
  </si>
  <si>
    <t>上海和辉光电有限公司</t>
  </si>
  <si>
    <t>ZWNS5.6</t>
  </si>
  <si>
    <t>金山工业区九工路1568号</t>
  </si>
  <si>
    <t>沈瑞鑫</t>
  </si>
  <si>
    <t>上海东冠纸业有限公司</t>
  </si>
  <si>
    <t>WNS20-18/230-Y.Q</t>
  </si>
  <si>
    <t>金山工业区林慧路1000号</t>
  </si>
  <si>
    <t>陈朝峰</t>
  </si>
  <si>
    <t>WNS20-18/231-Y.Q</t>
  </si>
  <si>
    <t>上海炼升化工股份有限公司</t>
  </si>
  <si>
    <t>YYW-1800Y.Q</t>
  </si>
  <si>
    <t>2018.12</t>
  </si>
  <si>
    <t>金山卫镇卫六路1259号</t>
  </si>
  <si>
    <t>顾建林</t>
  </si>
  <si>
    <t>YYW-1500Y.Q</t>
  </si>
  <si>
    <t>上海东方雨虹防水技术有限责任公司</t>
  </si>
  <si>
    <t>YYW-2900Q</t>
  </si>
  <si>
    <t>2019.4</t>
  </si>
  <si>
    <t>金山第二工业区金山大道5158号</t>
  </si>
  <si>
    <t>陈涛</t>
  </si>
  <si>
    <t>上海汇得科技股份有限公司</t>
  </si>
  <si>
    <t>YY（Q）W-3500Y（Q）</t>
  </si>
  <si>
    <t>金山第二工业区春华路180号</t>
  </si>
  <si>
    <t>钱小峰</t>
  </si>
  <si>
    <t>YY(Q)W-7000Y(Q)</t>
  </si>
  <si>
    <t>立邦工业涂料（上海）有限公司</t>
  </si>
  <si>
    <t>YY(Q)L-3500Y(Q)</t>
  </si>
  <si>
    <t>金山卫镇华通路760号</t>
  </si>
  <si>
    <t>张晓文</t>
  </si>
  <si>
    <t>上海春宝化工有限公司</t>
  </si>
  <si>
    <t>金山卫镇海金路399号</t>
  </si>
  <si>
    <t>黄荣青</t>
  </si>
  <si>
    <t>上海嘉宝莉涂料有限公司</t>
  </si>
  <si>
    <t>YY(Q)W-4100Y(Q)</t>
  </si>
  <si>
    <t>金山卫镇金山大道5111号</t>
  </si>
  <si>
    <t>马武龙</t>
  </si>
  <si>
    <t>YY(Q)W-1200Y(Q)</t>
  </si>
  <si>
    <t>上海深日化工有限公司</t>
  </si>
  <si>
    <t>YY(Q)W-2400Y(Q)</t>
  </si>
  <si>
    <t>夏盛路288号</t>
  </si>
  <si>
    <t>章国平</t>
  </si>
  <si>
    <t>思嘉环保材料科技（上海）有限公司</t>
  </si>
  <si>
    <t>漕泾镇求真路8号</t>
  </si>
  <si>
    <t>吴孙旺</t>
  </si>
  <si>
    <t>凯鑫森（上海）功能性薄膜产业有限公司</t>
  </si>
  <si>
    <t>LSS2.0-1.0-Y</t>
  </si>
  <si>
    <t>漕泾镇合展路188号</t>
  </si>
  <si>
    <t>平向阳</t>
  </si>
  <si>
    <t>YYQW-2350YQ</t>
  </si>
  <si>
    <t>上海绘兰材料科技有限公司</t>
  </si>
  <si>
    <t>WNS2.0-1.0-Y(Q)</t>
  </si>
  <si>
    <t>沈立新</t>
  </si>
  <si>
    <t>上海新城实业有限公司</t>
  </si>
  <si>
    <t>浩源路289号</t>
  </si>
  <si>
    <t>丁军飞</t>
  </si>
  <si>
    <t>WNS3-1.0-Y.Q</t>
  </si>
  <si>
    <t>上海天昊达化工包装有限公司</t>
  </si>
  <si>
    <t>HD-501</t>
  </si>
  <si>
    <t>漕泾镇合展路198号</t>
  </si>
  <si>
    <t>黄永君</t>
  </si>
  <si>
    <t>讨论热风炉是否纳入补贴范围</t>
  </si>
  <si>
    <t>HD-502</t>
  </si>
  <si>
    <t>HD-503</t>
  </si>
  <si>
    <t>HD-801</t>
  </si>
  <si>
    <t>HD-802</t>
  </si>
  <si>
    <t>HD-803</t>
  </si>
  <si>
    <t>HD-601</t>
  </si>
  <si>
    <t>HD-603</t>
  </si>
  <si>
    <t>HD-604</t>
  </si>
  <si>
    <t>HD-605</t>
  </si>
  <si>
    <t>HD-901</t>
  </si>
  <si>
    <t>HD-902</t>
  </si>
  <si>
    <t>HD-904</t>
  </si>
  <si>
    <t>HD-905</t>
  </si>
  <si>
    <t>上海市金山区新河制衣厂</t>
  </si>
  <si>
    <t>LSS0.1-0.4-YC</t>
  </si>
  <si>
    <t>朱泾镇新农文化路70号</t>
  </si>
  <si>
    <t>何林弟</t>
  </si>
  <si>
    <t>闵行</t>
  </si>
  <si>
    <t>优时吉博罗石膏系统（上海）有限公司</t>
  </si>
  <si>
    <t>LOOS/UL-S18000</t>
  </si>
  <si>
    <t>2019.2</t>
  </si>
  <si>
    <t>上海松力生物技术有限公司</t>
  </si>
  <si>
    <t>WNS1.5-1.0-Q</t>
  </si>
  <si>
    <t>上海天祥华侨城投资有限公司</t>
  </si>
  <si>
    <t>上海市浦星公路800号中意国际C栋6楼</t>
  </si>
  <si>
    <t>凤振华</t>
  </si>
  <si>
    <t>国家电力投资集团有限公司人才开发中心</t>
  </si>
  <si>
    <t>剑川路665号</t>
  </si>
  <si>
    <t>唐明</t>
  </si>
  <si>
    <t>WNS1-1.0-QY</t>
  </si>
  <si>
    <t>LLS2-1.25-y-q</t>
  </si>
  <si>
    <t>金泰线业（上海）有限公司</t>
  </si>
  <si>
    <t>WNS4-1.25-Q.Y</t>
  </si>
  <si>
    <t>2019.10.5</t>
  </si>
  <si>
    <t>昆阳路1280号</t>
  </si>
  <si>
    <t>伍贤东</t>
  </si>
  <si>
    <t>WNS6.3-1.0-Y</t>
  </si>
  <si>
    <t>上海航天设备制造总厂有限公司</t>
  </si>
  <si>
    <t>WNS6-1.0-Q</t>
  </si>
  <si>
    <t>2019.08.13</t>
  </si>
  <si>
    <t>闵行区华宁路100号</t>
  </si>
  <si>
    <t>张学伟</t>
  </si>
  <si>
    <t>上海申能新虹桥能源有限公司</t>
  </si>
  <si>
    <t>WNS10.5-1.0/95/70-Y.Q</t>
  </si>
  <si>
    <t>2019.06.10</t>
  </si>
  <si>
    <t>闵北路655号</t>
  </si>
  <si>
    <t>唐琪良</t>
  </si>
  <si>
    <t>上海华银日用品有限公司</t>
  </si>
  <si>
    <t>2019.09.16</t>
  </si>
  <si>
    <t>闵行区北松路1501号</t>
  </si>
  <si>
    <t>胡丹</t>
  </si>
  <si>
    <t>奥丽斯化妆品（上海）有限公司</t>
  </si>
  <si>
    <t>LHS0.5-0.09-Y(Q)</t>
  </si>
  <si>
    <t>2019.09.15</t>
  </si>
  <si>
    <t>闵行区紫旭路505号A幢</t>
  </si>
  <si>
    <t>李星龙</t>
  </si>
  <si>
    <t>上海理研塑料有限公司</t>
  </si>
  <si>
    <t>CZI-1000GS（LSS1.0-1.0-Q)</t>
  </si>
  <si>
    <t>闵行区金都路3700号</t>
  </si>
  <si>
    <t>温建用</t>
  </si>
  <si>
    <t>上海花王有限公司</t>
  </si>
  <si>
    <t>LSS2.0-1.0-Y.Q</t>
  </si>
  <si>
    <t>花王路333号</t>
  </si>
  <si>
    <t>毛建权</t>
  </si>
  <si>
    <t>上海莘宝企业管理有限公司</t>
  </si>
  <si>
    <t>ZKS240-60/48-10</t>
  </si>
  <si>
    <t>2019.9.27</t>
  </si>
  <si>
    <t>漕宝路3366号</t>
  </si>
  <si>
    <t>顾盼辰</t>
  </si>
  <si>
    <t>上海紫东尼龙材料科技有限公司</t>
  </si>
  <si>
    <t>YY(Q)-2400Y(Q)</t>
  </si>
  <si>
    <t>中春路1899号</t>
  </si>
  <si>
    <t>龙艳</t>
  </si>
  <si>
    <t>上海宝鼎酿造有限公司</t>
  </si>
  <si>
    <t>2018.10.4</t>
  </si>
  <si>
    <t>中春路7601号</t>
  </si>
  <si>
    <t>季晟</t>
  </si>
  <si>
    <t>上海亿霖食品有限公司</t>
  </si>
  <si>
    <t>FBA-060</t>
  </si>
  <si>
    <t>2018.8.30</t>
  </si>
  <si>
    <t>中春路7039号88号-5</t>
  </si>
  <si>
    <t>林圣迪</t>
  </si>
  <si>
    <t>上海银阳制衣有限公司</t>
  </si>
  <si>
    <t>WNS0.5-0.7Y(Q)</t>
  </si>
  <si>
    <t>2019.4.30</t>
  </si>
  <si>
    <t>放鹤路2801号</t>
  </si>
  <si>
    <t>林晨</t>
  </si>
  <si>
    <t>上海紫源制药有限公司</t>
  </si>
  <si>
    <t>WNS1-1.25-YC</t>
  </si>
  <si>
    <t>光华路749号</t>
  </si>
  <si>
    <t>刘伟军</t>
  </si>
  <si>
    <t>万达商业管理集团有限公司上海颛桥分公司</t>
  </si>
  <si>
    <t>ZWNS3.50-60/50-Q</t>
  </si>
  <si>
    <t>2019.05.31</t>
  </si>
  <si>
    <t>都市路2700号4F4080号</t>
  </si>
  <si>
    <t>宋建峰</t>
  </si>
  <si>
    <t>上海元一酒店有限公司</t>
  </si>
  <si>
    <t>WNS6-1.25-YQ</t>
  </si>
  <si>
    <t>2018.10.30</t>
  </si>
  <si>
    <t>红松东路1116号1-5层</t>
  </si>
  <si>
    <t>何铭新</t>
  </si>
  <si>
    <t>上海百事可乐饮料有限公司</t>
  </si>
  <si>
    <t>WNS6-1.0-Y.Q</t>
  </si>
  <si>
    <t>2019.10.31</t>
  </si>
  <si>
    <t>闵行区文井路288号</t>
  </si>
  <si>
    <t>吴逸辉</t>
  </si>
  <si>
    <t>以发票为准</t>
  </si>
  <si>
    <t>上海紫竹数字数码港有限公司</t>
  </si>
  <si>
    <t>GTE524</t>
  </si>
  <si>
    <t>2019.7.10</t>
  </si>
  <si>
    <t>闵行区东川路555号丙楼5208室</t>
  </si>
  <si>
    <t>王正彪</t>
  </si>
  <si>
    <t>GTE518</t>
  </si>
  <si>
    <t>上海紫竹数字创意港有限公司</t>
  </si>
  <si>
    <t>WNS3.5-1.0/95/70-Y/Q</t>
  </si>
  <si>
    <t>2019.6.28</t>
  </si>
  <si>
    <t>闵行区紫兴路588号2幢2188室</t>
  </si>
  <si>
    <t>刘赛龙</t>
  </si>
  <si>
    <t>上海紫江喷铝环保材料有限公司</t>
  </si>
  <si>
    <t>WNS6-1.25-YC</t>
  </si>
  <si>
    <t>2018.11.30</t>
  </si>
  <si>
    <t>闵行区顾戴路1618号</t>
  </si>
  <si>
    <t>洪嘉晋</t>
  </si>
  <si>
    <t>上海花王化学有限公司</t>
  </si>
  <si>
    <t>KX-100A</t>
  </si>
  <si>
    <t>闵行区北松公路1500号</t>
  </si>
  <si>
    <t>杨垒峰</t>
  </si>
  <si>
    <t>KX-150A</t>
  </si>
  <si>
    <t>上海世界联合服装有限公司</t>
  </si>
  <si>
    <t>LSS1.7-1.0-Q</t>
  </si>
  <si>
    <t>2019.10.29</t>
  </si>
  <si>
    <t>闵行经济技术开发区绿
春路189号3幢一层</t>
  </si>
  <si>
    <t>张飞飞</t>
  </si>
  <si>
    <t>新华控制工程有限公司</t>
  </si>
  <si>
    <t>POWER700</t>
  </si>
  <si>
    <t>2019.11.5</t>
  </si>
  <si>
    <t>闵行区文井路160号</t>
  </si>
  <si>
    <t>邓旭林</t>
  </si>
  <si>
    <t>上海英联食品饮料有限公司</t>
  </si>
  <si>
    <t>WNS10.94-1-Y</t>
  </si>
  <si>
    <t>2019.11.15</t>
  </si>
  <si>
    <t>闵行经济技术开发区兰村路8号</t>
  </si>
  <si>
    <t>洪怀俊</t>
  </si>
  <si>
    <t>WNS15-1.25-Y(Q)</t>
  </si>
  <si>
    <t>上海富士施乐有限公司</t>
  </si>
  <si>
    <t>CWNS1.05-85/60-Y(Q)</t>
  </si>
  <si>
    <t>2019.10.28</t>
  </si>
  <si>
    <t xml:space="preserve">闵行区经济技术开发区南谷路46号
</t>
  </si>
  <si>
    <t>高宇峰</t>
  </si>
  <si>
    <t>CWNS0.7-95/70-Y</t>
  </si>
  <si>
    <t>EQV-H602A01K</t>
  </si>
  <si>
    <t>LSS0.5-1-Y</t>
  </si>
  <si>
    <t>已补充两台蒸汽锅炉关停凭证</t>
  </si>
  <si>
    <t>晟碟半导体（上海）有限公司</t>
  </si>
  <si>
    <t>WNS3-1.0-Y(Q)</t>
  </si>
  <si>
    <t>2019.8.15</t>
  </si>
  <si>
    <t>江川东路388号</t>
  </si>
  <si>
    <t>陈晨</t>
  </si>
  <si>
    <t>WNS5-1.0-Y(Q)</t>
  </si>
  <si>
    <t>上海复旦复华药业有限公司</t>
  </si>
  <si>
    <t>WNS2-1-QY</t>
  </si>
  <si>
    <t>2019.11.12</t>
  </si>
  <si>
    <t>闵行区曙光路1399号</t>
  </si>
  <si>
    <t>王宇飞</t>
  </si>
  <si>
    <t>WNS4-1.25-QY</t>
  </si>
  <si>
    <t>上海旗忠森林体育城有限公司</t>
  </si>
  <si>
    <t>2019.9.2</t>
  </si>
  <si>
    <t xml:space="preserve">闵行区马桥镇元江路5500号
</t>
  </si>
  <si>
    <t>沈毅</t>
  </si>
  <si>
    <t>VITOMAX200</t>
  </si>
  <si>
    <t>上海双立人亨克斯厨具有限公司</t>
  </si>
  <si>
    <t>皓欧MAX3530</t>
  </si>
  <si>
    <t>2019.5.30</t>
  </si>
  <si>
    <t>闵行区昌林路679号</t>
  </si>
  <si>
    <t>张晓惠</t>
  </si>
  <si>
    <t>天谱乐食食品（上海）有限公司</t>
  </si>
  <si>
    <t>LHS1-1.0-Y.Q</t>
  </si>
  <si>
    <t>2019.05.30</t>
  </si>
  <si>
    <t xml:space="preserve">闵行区三鲁公路2868弄150号
</t>
  </si>
  <si>
    <t>余业周</t>
  </si>
  <si>
    <t>闵行区</t>
  </si>
  <si>
    <t>上海纽斯洗浴有限公司</t>
  </si>
  <si>
    <t>LHS0.5-0.7-Y、Q</t>
  </si>
  <si>
    <t>2019.9.4</t>
  </si>
  <si>
    <t>CLHS0.47-95/70-Y、Q</t>
  </si>
  <si>
    <t>上海建工材料工程有限公司第三构件厂</t>
  </si>
  <si>
    <t>油改气</t>
  </si>
  <si>
    <t>2019.4.20</t>
  </si>
  <si>
    <t>WNS4-1.0-Y(Q)2</t>
  </si>
  <si>
    <t>上海爱利特房地产有限公司</t>
  </si>
  <si>
    <t>Vitoplex200 SX2A</t>
  </si>
  <si>
    <t>2019.10.15</t>
  </si>
  <si>
    <t>已提供锅炉使用证尾号010、08改造后外检报告不完整，请提供完整报告。</t>
  </si>
  <si>
    <t>Vitormax200HSM73A023</t>
  </si>
  <si>
    <t>上海交通大学医学院附属仁济医院南院</t>
  </si>
  <si>
    <t>LHS1.5-1.0-Y/Q</t>
  </si>
  <si>
    <t>2019.11.17</t>
  </si>
  <si>
    <t>溴化锂机组按供热量计算蒸发量</t>
  </si>
  <si>
    <t>LHS1.5-1.1-Y/Q</t>
  </si>
  <si>
    <t>RGD100T</t>
  </si>
  <si>
    <t>RGD100</t>
  </si>
  <si>
    <t>DG-63G1H</t>
  </si>
  <si>
    <t>2019.10.24</t>
  </si>
  <si>
    <r>
      <t>审核发票投资额共计5</t>
    </r>
    <r>
      <rPr>
        <sz val="10"/>
        <color indexed="8"/>
        <rFont val="宋体"/>
        <family val="0"/>
      </rPr>
      <t>8.76万元。</t>
    </r>
  </si>
  <si>
    <t>WNS2-1.0-Y/Q</t>
  </si>
  <si>
    <t>埃克森美孚亚太研发有限公司</t>
  </si>
  <si>
    <t>RB-B1000</t>
  </si>
  <si>
    <t>2019.9.23</t>
  </si>
  <si>
    <t>保留2位小数，材料中提供的发票是上海世邦魏理仕智达自控有限公司，无申报单位投资证明，请补充。</t>
  </si>
  <si>
    <t>更换蒸汽发生器</t>
  </si>
  <si>
    <t>上海中广核工程科技有限公司</t>
  </si>
  <si>
    <t>2019.9.21</t>
  </si>
  <si>
    <t>CWNS2.1-85/60-Y/Q</t>
  </si>
  <si>
    <t>CWNS0.47-85/60-Y/Q</t>
  </si>
  <si>
    <t>上海阿尔斯通交通设备有限公司</t>
  </si>
  <si>
    <t>SV-8004G-W</t>
  </si>
  <si>
    <t>已补2台锅炉质量证明书</t>
  </si>
  <si>
    <t>上海城开集团龙城置业有限公司</t>
  </si>
  <si>
    <t>WNS2.1-1.0/115/70-Y.Q</t>
  </si>
  <si>
    <t>2019.6.21</t>
  </si>
  <si>
    <t>审核发票投资额共计275.97万元。</t>
  </si>
  <si>
    <t>WNS1.4-1.0-YQ</t>
  </si>
  <si>
    <t>上海虹桥商务区新能源投资发展有限公司</t>
  </si>
  <si>
    <t>THW-1 120/100NTE-C</t>
  </si>
  <si>
    <t>2019.10.30</t>
  </si>
  <si>
    <t>THW-1 80/170NTE-C</t>
  </si>
  <si>
    <t>THW-1 70/60NTE-C</t>
  </si>
  <si>
    <t>上海三菱电梯有限公司</t>
  </si>
  <si>
    <t>WNS6-1.0-QY</t>
  </si>
  <si>
    <t>2019.11.29</t>
  </si>
  <si>
    <t>上海汇众萨克斯减震器有限公司</t>
  </si>
  <si>
    <t>WNS2.5-1-Q.Y</t>
  </si>
  <si>
    <t>WNS2.1-1/95/70-Q.Y</t>
  </si>
  <si>
    <t>上海闵行星河湾酒店有限公司</t>
  </si>
  <si>
    <t>CWNS2.8-90/65-Q</t>
  </si>
  <si>
    <t>2019.10.18</t>
  </si>
  <si>
    <t>上海小南国营养餐食品有限公司</t>
  </si>
  <si>
    <t>WNS1-0.8-YQ</t>
  </si>
  <si>
    <t>2019.3.22</t>
  </si>
  <si>
    <t>上海铁森木业有限公司</t>
  </si>
  <si>
    <t>LSS1-0.4-Y.Q</t>
  </si>
  <si>
    <t>2019.9.15</t>
  </si>
  <si>
    <t>上海轩妮服饰有限公司</t>
  </si>
  <si>
    <t>上海远东食品有限公司</t>
  </si>
  <si>
    <t>2018.9.30</t>
  </si>
  <si>
    <t>上海旭梅食品科技股份有限公司</t>
  </si>
  <si>
    <t>K1202</t>
  </si>
  <si>
    <t>上海斗品膳食品管理有限公司</t>
  </si>
  <si>
    <t>WNS1-0.7-Y.Q</t>
  </si>
  <si>
    <t>上海金友投资发展公司</t>
  </si>
  <si>
    <t>GE515-510</t>
  </si>
  <si>
    <t>2019.12.2</t>
  </si>
  <si>
    <t>麦迪蒲生物药业（上海）有限公司</t>
  </si>
  <si>
    <t>WNS4-1.1-YC</t>
  </si>
  <si>
    <t>2019.7.25</t>
  </si>
  <si>
    <t>上海避风塘食品有限公司</t>
  </si>
  <si>
    <t>WNS1-1.0Y(Q)</t>
  </si>
  <si>
    <t>WNS2-1.0Y(Q)</t>
  </si>
  <si>
    <t>上海意华食品有限公司</t>
  </si>
  <si>
    <t>WNS0.5-1.0-YQ</t>
  </si>
  <si>
    <t>2019.10.26</t>
  </si>
  <si>
    <t>已补充原报废锅炉年检报告。</t>
  </si>
  <si>
    <t>FBA-080</t>
  </si>
  <si>
    <t>上海上药华宇药业有限公司</t>
  </si>
  <si>
    <t>UT-M24×6</t>
  </si>
  <si>
    <t>2019.5.10</t>
  </si>
  <si>
    <t>光明乳业股份有限公司</t>
  </si>
  <si>
    <t xml:space="preserve"> </t>
  </si>
  <si>
    <t>上海国睿生命科技有限公司</t>
  </si>
  <si>
    <t>2019.8.5</t>
  </si>
  <si>
    <t>中建港务建设有限公司</t>
  </si>
  <si>
    <t>WNS8-1.6-Y/Q</t>
  </si>
  <si>
    <t>2019.11.14</t>
  </si>
  <si>
    <t>上海液化石油气经营有限公司</t>
  </si>
  <si>
    <t>WNS2.1-1.0-Q.Y</t>
  </si>
  <si>
    <t>2019.12.17</t>
  </si>
  <si>
    <t>上海仲盛世界商城管理有限公司</t>
  </si>
  <si>
    <t>WNS4.2-1.0/115/70-YQ</t>
  </si>
  <si>
    <t>2019.06.30</t>
  </si>
  <si>
    <t>WNS4.2-1.0/115/71-YQ</t>
  </si>
  <si>
    <t>WNS4.2-1.0/115/72-YQ</t>
  </si>
  <si>
    <t>英华达（上海）科技有限公司</t>
  </si>
  <si>
    <t>BZ400IXBD</t>
  </si>
  <si>
    <t>2019.11.30</t>
  </si>
  <si>
    <t>微软亚太科技有限公司</t>
  </si>
  <si>
    <t>Vitoplex200sx2 700</t>
  </si>
  <si>
    <t>合同未写价格，统计发票金额66.48万元。</t>
  </si>
  <si>
    <t>Vitoplex200 M24 1000</t>
  </si>
  <si>
    <t>中国船舶重工集团公司第七〇四研究所</t>
  </si>
  <si>
    <t>SF20/6.3-Y</t>
  </si>
  <si>
    <t>不凡帝范梅勒糖果（中国）有限公司</t>
  </si>
  <si>
    <t>GPT6000-12</t>
  </si>
  <si>
    <t>2019.8.30</t>
  </si>
  <si>
    <t>闵行经济技术开发区绿
春路318号</t>
  </si>
  <si>
    <t>黄军民</t>
  </si>
  <si>
    <t>WNS8-1.25-YQ</t>
  </si>
  <si>
    <t>LSS1-1.25-Y.Q</t>
  </si>
  <si>
    <t>沼气</t>
  </si>
  <si>
    <t>上会讨论</t>
  </si>
  <si>
    <t>青岛啤酒上海闵行有限公司</t>
  </si>
  <si>
    <t>LSS1.0-1.0-Y.Q</t>
  </si>
  <si>
    <t>2019.12.31</t>
  </si>
  <si>
    <t>2台锅炉燃料为沼气。建议上会讨论</t>
  </si>
  <si>
    <t>崇明区</t>
  </si>
  <si>
    <t>上海市崇明区城桥镇邦棉浴室</t>
  </si>
  <si>
    <t>CLH0.23-85-Y(Q)</t>
  </si>
  <si>
    <t>项目补贴额不超过投资额</t>
  </si>
  <si>
    <t>上海道寅物资有限公司</t>
  </si>
  <si>
    <t>YY(Q)W-580Y(Q)</t>
  </si>
  <si>
    <t>2019-7月31日</t>
  </si>
  <si>
    <t>上海为中集团混凝土有限公司</t>
  </si>
  <si>
    <t>YYW-900YQ</t>
  </si>
  <si>
    <t>上海裕安电工器材有限公司</t>
  </si>
  <si>
    <t>SZS4-2.5-Y/Q</t>
  </si>
  <si>
    <t>2019-8月15日</t>
  </si>
  <si>
    <t>上海郦浒新型建筑材料有限公司</t>
  </si>
  <si>
    <t>2019-7月30日</t>
  </si>
  <si>
    <t>上海崇明生化制品厂有限公司</t>
  </si>
  <si>
    <t>LSS0.5-0.7-Y（Q）</t>
  </si>
  <si>
    <t>2019-11月28日</t>
  </si>
  <si>
    <t>LSS0.3-0.5-Y（Q）</t>
  </si>
  <si>
    <t>上海市崇明县蓬勃浴室</t>
  </si>
  <si>
    <t>CLHS0.35-85-YQ</t>
  </si>
  <si>
    <t>2019-10月25日</t>
  </si>
  <si>
    <t>上海市崇明县惠钟浴室</t>
  </si>
  <si>
    <t>CLHS0.24-85/60-Y</t>
  </si>
  <si>
    <t>2019-9月28日</t>
  </si>
  <si>
    <t>上海市崇明县雪培浴室</t>
  </si>
  <si>
    <t>CLHS0.2-85/75-Y</t>
  </si>
  <si>
    <t>2019-10月20日</t>
  </si>
  <si>
    <t>上海瀛鑫洗浴有限公司</t>
  </si>
  <si>
    <t>CLHS0.23-85°-YQ</t>
  </si>
  <si>
    <t>2019-8月6日</t>
  </si>
  <si>
    <t>CLHS0.2-85°-YQ</t>
  </si>
  <si>
    <t>上海莱韵毛纺织有限公司</t>
  </si>
  <si>
    <t>上海瀛胜保洁有限公司</t>
  </si>
  <si>
    <t>WNS2-1.25-YC</t>
  </si>
  <si>
    <t>油改气，             更换燃烧器</t>
  </si>
  <si>
    <t>2019-10月14日</t>
  </si>
  <si>
    <t>上海绿晟实业有限公司</t>
  </si>
  <si>
    <t>上海获实食品有限公司</t>
  </si>
  <si>
    <t>LSS1-1.0-Q(Y)</t>
  </si>
  <si>
    <t>2019-10月23日</t>
  </si>
  <si>
    <t>上海鑫豆香食品厂</t>
  </si>
  <si>
    <r>
      <t>WNS2-1.0-Y</t>
    </r>
    <r>
      <rPr>
        <sz val="10"/>
        <color indexed="8"/>
        <rFont val="宋体"/>
        <family val="0"/>
      </rPr>
      <t>（Q）</t>
    </r>
  </si>
  <si>
    <t>2019-8月30日</t>
  </si>
  <si>
    <t>上海市崇明县金海浪浴室</t>
  </si>
  <si>
    <t>CLH0.23-85-YQ</t>
  </si>
  <si>
    <t>上海市崇明鑫舟浴室</t>
  </si>
  <si>
    <t>CLHG0.35--85-AIII</t>
  </si>
  <si>
    <t>2019-9月10日</t>
  </si>
  <si>
    <t>上海同瀛洗涤有限公司</t>
  </si>
  <si>
    <t>WNS1-1.0-Y（Q）</t>
  </si>
  <si>
    <t>2019-10月31日</t>
  </si>
  <si>
    <t>上海老农禽业专业合作社</t>
  </si>
  <si>
    <t>LHS0.5-0.4-Y(Q)</t>
  </si>
  <si>
    <t>油改气、              更换燃烧器</t>
  </si>
  <si>
    <t>上海申河纺织实验有限公司</t>
  </si>
  <si>
    <t>LSS0.5-0.7-YQ</t>
  </si>
  <si>
    <t>2019-11月8日</t>
  </si>
  <si>
    <t>上海市崇明县竖华浴室</t>
  </si>
  <si>
    <t>CLHS0.23-85℃-YQ</t>
  </si>
  <si>
    <t>上海市崇明县云天浴室</t>
  </si>
  <si>
    <t>CLHS0.35-85℃-YQ</t>
  </si>
  <si>
    <t>上海崇明市政工程有限公司</t>
  </si>
  <si>
    <t xml:space="preserve"> YY(Q)W-820Y(Q)</t>
  </si>
  <si>
    <t>末端改造</t>
  </si>
  <si>
    <t>2019-11月15日</t>
  </si>
  <si>
    <t>项目补贴额不超过投资额，按照12.25万元补贴。</t>
  </si>
  <si>
    <t>上海由由东岛广场置业有限公司崇明由由喜来登酒店</t>
  </si>
  <si>
    <t>THW-I  28/20  NTE-C</t>
  </si>
  <si>
    <t>2019-11月10日</t>
  </si>
  <si>
    <t>THD-U 1000 E-C</t>
  </si>
  <si>
    <t>上海老杜农业发展股份有限公司</t>
  </si>
  <si>
    <t>WNS1.5-1.0-Y/Q</t>
  </si>
  <si>
    <t>油改气，           更换燃烧器</t>
  </si>
  <si>
    <t>2019-10.28</t>
  </si>
  <si>
    <t>油改气，            更换燃烧器</t>
  </si>
  <si>
    <t>LSS0.5-1.0-Y/Q</t>
  </si>
  <si>
    <t>上海交通大学医学院附属新华医院崇明分院</t>
  </si>
  <si>
    <t>WNS4-1.0-Y（Q）</t>
  </si>
  <si>
    <t>WNS2.1-1.0/95/70-Y/Q</t>
  </si>
  <si>
    <t>上海自然美生物科技有限公司</t>
  </si>
  <si>
    <t>LSS0.5-0.8-Y、Q</t>
  </si>
  <si>
    <t>油改气，更换燃烧器</t>
  </si>
  <si>
    <t>2019-10月5日</t>
  </si>
  <si>
    <t xml:space="preserve">上海市崇明县跃进农场应虎瓦筒加工场                 </t>
  </si>
  <si>
    <t>LSS0.5-1.0-Y.Q</t>
  </si>
  <si>
    <t>2019-10月30日</t>
  </si>
  <si>
    <t>上海奇成医药科技有限公司</t>
  </si>
  <si>
    <t>WNS1.5-1.0-Y.Q</t>
  </si>
  <si>
    <t>上海金晓电力器材有限公司</t>
  </si>
  <si>
    <t>2019.11.08</t>
  </si>
  <si>
    <t>上海市崇明县清星浴室</t>
  </si>
  <si>
    <t>CLHS0.3-Y</t>
  </si>
  <si>
    <t>2019.10.20</t>
  </si>
  <si>
    <t>上海银箭特种线缆有限公司</t>
  </si>
  <si>
    <t>WNS2-1.6-YQ</t>
  </si>
  <si>
    <t>2019-7月1日</t>
  </si>
  <si>
    <t>上海市崇明县盈鑫浴室</t>
  </si>
  <si>
    <t>CLHS-0.23-85/65-Y.Q</t>
  </si>
  <si>
    <t>2019.11.28</t>
  </si>
  <si>
    <t>上海崇明绿岛米酒酿造有限公司</t>
  </si>
  <si>
    <t>上海荣士发食品有限公司</t>
  </si>
  <si>
    <t>上海市崇明县建飞老旅馆浴室</t>
  </si>
  <si>
    <t>2018.12.4</t>
  </si>
  <si>
    <t>上海崇明县堡镇电镀厂</t>
  </si>
  <si>
    <t>2019.11月8日</t>
  </si>
  <si>
    <t>上海市崇明区康富公共浴室</t>
  </si>
  <si>
    <t>CLHS0.35-Y</t>
  </si>
  <si>
    <t>2019.11月25日</t>
  </si>
  <si>
    <t>上海市崇明县清钦洗衣店</t>
  </si>
  <si>
    <t>WNS2-1.0-Y</t>
  </si>
  <si>
    <t>2019.4.28</t>
  </si>
  <si>
    <t>上海鸿华度假酒店有限公司</t>
  </si>
  <si>
    <t>CZI-500FH
(LSS0.5-1.0-Y)</t>
  </si>
  <si>
    <t>上海明珠湖肉食品有限公司</t>
  </si>
  <si>
    <t>CLSS0.46-85/60-Y(Q)</t>
  </si>
  <si>
    <t>油改气，更换锅炉</t>
  </si>
  <si>
    <t>2019.9.25</t>
  </si>
  <si>
    <t>上海大瀛食品有限公司</t>
  </si>
  <si>
    <t>WNS2-1.25-Y(Q)</t>
  </si>
  <si>
    <t>CWNS-175-95/70-YQ</t>
  </si>
  <si>
    <t>上海揽海乡村俱乐部有限公司</t>
  </si>
  <si>
    <t>菲斯曼Vitoplex</t>
  </si>
  <si>
    <t>2019.12.05</t>
  </si>
  <si>
    <t>上海农家酿酒有限公司</t>
  </si>
  <si>
    <t>WNS0.5-1.0-yQ</t>
  </si>
  <si>
    <t>12月</t>
  </si>
  <si>
    <t>上海崇明致富酿造有限公司</t>
  </si>
  <si>
    <t>LSS1-0.7-Y(Q)</t>
  </si>
  <si>
    <t>上海前卫科教培训中心</t>
  </si>
  <si>
    <t>WNS2-1.0-T（Q）</t>
  </si>
  <si>
    <t>青浦区</t>
  </si>
  <si>
    <t>上海炬峰汽车零部件有限公司</t>
  </si>
  <si>
    <t>CLHS0.70-85/45-Q 2017-C008</t>
  </si>
  <si>
    <r>
      <t>青浦区天辰路</t>
    </r>
    <r>
      <rPr>
        <sz val="10"/>
        <rFont val="宋体"/>
        <family val="0"/>
      </rPr>
      <t>2801号</t>
    </r>
  </si>
  <si>
    <t>沈金良</t>
  </si>
  <si>
    <t>CLHS0.70-85/45-Q 2015-C008</t>
  </si>
  <si>
    <t>CLHS0.70-85/45-Q 2013-C008</t>
  </si>
  <si>
    <t>CLHSO.70-85/45-Q 2013-C009</t>
  </si>
  <si>
    <t>斯伦贝谢油田设备（上海）有限公司</t>
  </si>
  <si>
    <r>
      <t>青浦区北青公路</t>
    </r>
    <r>
      <rPr>
        <sz val="10"/>
        <rFont val="宋体"/>
        <family val="0"/>
      </rPr>
      <t>8228号4区68号</t>
    </r>
  </si>
  <si>
    <t>季明锋</t>
  </si>
  <si>
    <t>根据余额说明，剩下的44万请后续跟踪,补</t>
  </si>
  <si>
    <t>CLHS0.23-95/70-Y(Q)</t>
  </si>
  <si>
    <r>
      <t>北青公路</t>
    </r>
    <r>
      <rPr>
        <sz val="10"/>
        <rFont val="宋体"/>
        <family val="0"/>
      </rPr>
      <t>8228号3区C1厂房</t>
    </r>
  </si>
  <si>
    <t>上海奇品材料科技有限公司</t>
  </si>
  <si>
    <t>YY(Q)W-1400-Y(Q)</t>
  </si>
  <si>
    <r>
      <t>白鹤镇外青松公路</t>
    </r>
    <r>
      <rPr>
        <sz val="10"/>
        <rFont val="宋体"/>
        <family val="0"/>
      </rPr>
      <t>3547弄226号4号厂房</t>
    </r>
  </si>
  <si>
    <t>张红建</t>
  </si>
  <si>
    <t>项目20.2万，现只付19.876724万，请跟进后续企业付款情况</t>
  </si>
  <si>
    <t>上海联星医药科技有限公司
（原名：上海人民制药厂联星分厂）</t>
  </si>
  <si>
    <r>
      <t>WNS2</t>
    </r>
    <r>
      <rPr>
        <sz val="10"/>
        <color indexed="20"/>
        <rFont val="宋体"/>
        <family val="0"/>
      </rPr>
      <t>-1.0-Q.Y</t>
    </r>
  </si>
  <si>
    <r>
      <t>华新镇杨家庄村联星</t>
    </r>
    <r>
      <rPr>
        <sz val="10"/>
        <rFont val="宋体"/>
        <family val="0"/>
      </rPr>
      <t>249号</t>
    </r>
  </si>
  <si>
    <t>付中吉</t>
  </si>
  <si>
    <t>15900726346</t>
  </si>
  <si>
    <t>河村电器（中国）有限公司</t>
  </si>
  <si>
    <t>EH-1000G</t>
  </si>
  <si>
    <r>
      <t>青浦区崧泽大道</t>
    </r>
    <r>
      <rPr>
        <sz val="10"/>
        <rFont val="宋体"/>
        <family val="0"/>
      </rPr>
      <t>7985号</t>
    </r>
  </si>
  <si>
    <t>沈耀强</t>
  </si>
  <si>
    <t>项目18.5万，现只付9.25万，请跟进后续企业付款情况，补</t>
  </si>
  <si>
    <t>西氏医药包装（中国）有限公司</t>
  </si>
  <si>
    <t>WNS2-2.0-Y.Q</t>
  </si>
  <si>
    <r>
      <t>青浦工业园区天辰路</t>
    </r>
    <r>
      <rPr>
        <sz val="10"/>
        <rFont val="宋体"/>
        <family val="0"/>
      </rPr>
      <t>111号</t>
    </r>
  </si>
  <si>
    <t>上海白鹤化工厂有限公司</t>
  </si>
  <si>
    <r>
      <t>WNS1-1.0-</t>
    </r>
    <r>
      <rPr>
        <sz val="10"/>
        <color indexed="20"/>
        <rFont val="宋体"/>
        <family val="0"/>
      </rPr>
      <t>Y/Q</t>
    </r>
  </si>
  <si>
    <r>
      <t>白鹤镇鹤吉路</t>
    </r>
    <r>
      <rPr>
        <sz val="10"/>
        <rFont val="宋体"/>
        <family val="0"/>
      </rPr>
      <t>99号</t>
    </r>
  </si>
  <si>
    <t>陈根元</t>
  </si>
  <si>
    <t>补充发票，补</t>
  </si>
  <si>
    <t>上海宝岳住宅工业有限公司</t>
  </si>
  <si>
    <r>
      <t>青浦工业园区天一路</t>
    </r>
    <r>
      <rPr>
        <sz val="10"/>
        <rFont val="宋体"/>
        <family val="0"/>
      </rPr>
      <t>888号1幢</t>
    </r>
  </si>
  <si>
    <t>胡爱兵</t>
  </si>
  <si>
    <t>上海华电福新能源有限公司</t>
  </si>
  <si>
    <t>FBD-7.0-1.0/95/70-3P(D)</t>
  </si>
  <si>
    <r>
      <t>青浦区盈港东路</t>
    </r>
    <r>
      <rPr>
        <sz val="10"/>
        <rFont val="宋体"/>
        <family val="0"/>
      </rPr>
      <t>56号</t>
    </r>
  </si>
  <si>
    <t>李剑</t>
  </si>
  <si>
    <t>上海元祖梦果子股份有限公司</t>
  </si>
  <si>
    <t>赵巷镇嘉松中路６０８８号</t>
  </si>
  <si>
    <t>牛成龙</t>
  </si>
  <si>
    <t>上海爱的发制药有限公司</t>
  </si>
  <si>
    <r>
      <t>青浦区徐泾镇前云路</t>
    </r>
    <r>
      <rPr>
        <sz val="10"/>
        <rFont val="宋体"/>
        <family val="0"/>
      </rPr>
      <t>278号</t>
    </r>
  </si>
  <si>
    <t>扬盼盼</t>
  </si>
  <si>
    <t>上海伊露华实业发展有限公司</t>
  </si>
  <si>
    <t>CWNS0.7-85/60-Y/Q</t>
  </si>
  <si>
    <r>
      <t>沪青平公路</t>
    </r>
    <r>
      <rPr>
        <sz val="10"/>
        <rFont val="宋体"/>
        <family val="0"/>
      </rPr>
      <t>1915号</t>
    </r>
  </si>
  <si>
    <t>朱辉</t>
  </si>
  <si>
    <t>剩余5%质保金31745元发票未开</t>
  </si>
  <si>
    <t>上海圣轩生物科技有限公司</t>
  </si>
  <si>
    <r>
      <t>徐泾镇华徐公路</t>
    </r>
    <r>
      <rPr>
        <sz val="10"/>
        <rFont val="宋体"/>
        <family val="0"/>
      </rPr>
      <t>519号</t>
    </r>
  </si>
  <si>
    <t>许桂双</t>
  </si>
  <si>
    <t>补贴额不超过投资额，保留2位</t>
  </si>
  <si>
    <r>
      <t>YYQ</t>
    </r>
    <r>
      <rPr>
        <sz val="10"/>
        <rFont val="宋体"/>
        <family val="0"/>
      </rPr>
      <t>-1000Y.Q</t>
    </r>
  </si>
  <si>
    <t>上海德达医院有限公司</t>
  </si>
  <si>
    <t>WNS2-0.7-Y/Q</t>
  </si>
  <si>
    <r>
      <t>徐泾镇徐乐路</t>
    </r>
    <r>
      <rPr>
        <sz val="10"/>
        <rFont val="宋体"/>
        <family val="0"/>
      </rPr>
      <t>109号</t>
    </r>
  </si>
  <si>
    <t>孔新举</t>
  </si>
  <si>
    <t>WNS2.8-1.0/95/70-Y/Q</t>
  </si>
  <si>
    <t>宋庆龄幼儿园</t>
  </si>
  <si>
    <t>DW-960</t>
  </si>
  <si>
    <r>
      <t>青浦区赵巷镇业辉路</t>
    </r>
    <r>
      <rPr>
        <sz val="10"/>
        <rFont val="宋体"/>
        <family val="0"/>
      </rPr>
      <t>1号</t>
    </r>
  </si>
  <si>
    <t>华林达</t>
  </si>
  <si>
    <t>项目需付80万，现只付16万，请跟进后续企业付款情况</t>
  </si>
  <si>
    <t>DW-1210</t>
  </si>
  <si>
    <t>克鲁勃润滑产品（上海）有限公司</t>
  </si>
  <si>
    <t xml:space="preserve">V430 </t>
  </si>
  <si>
    <r>
      <t>青浦区工业园区拓青路</t>
    </r>
    <r>
      <rPr>
        <sz val="10"/>
        <rFont val="宋体"/>
        <family val="0"/>
      </rPr>
      <t>88号</t>
    </r>
  </si>
  <si>
    <t>沈冬林</t>
  </si>
  <si>
    <t>项目130.8万，现只付78.48万，请跟进后续企业付款情况</t>
  </si>
  <si>
    <t>V430</t>
  </si>
  <si>
    <t>GE615</t>
  </si>
  <si>
    <t>上海上药杏灵科技药业股份有限公司</t>
  </si>
  <si>
    <t>WNS4-1.25-Y（Q）</t>
  </si>
  <si>
    <r>
      <t>青浦区沪青平公路</t>
    </r>
    <r>
      <rPr>
        <sz val="10"/>
        <rFont val="宋体"/>
        <family val="0"/>
      </rPr>
      <t>3500号</t>
    </r>
  </si>
  <si>
    <t>邸怀斌</t>
  </si>
  <si>
    <t>上海岩崎服装辅料有限公司</t>
  </si>
  <si>
    <r>
      <t>青浦区北青公路</t>
    </r>
    <r>
      <rPr>
        <sz val="10"/>
        <rFont val="宋体"/>
        <family val="0"/>
      </rPr>
      <t>8755号</t>
    </r>
  </si>
  <si>
    <t>朱海芳</t>
  </si>
  <si>
    <t>上海天源植物制品有限公司</t>
  </si>
  <si>
    <r>
      <t>白鹤镇鹤祥路</t>
    </r>
    <r>
      <rPr>
        <sz val="10"/>
        <rFont val="宋体"/>
        <family val="0"/>
      </rPr>
      <t>18号</t>
    </r>
  </si>
  <si>
    <t>朱云飞</t>
  </si>
  <si>
    <t>上海鹤仙食品有限公司</t>
  </si>
  <si>
    <r>
      <t>白鹤镇鹤联村五联</t>
    </r>
    <r>
      <rPr>
        <sz val="10"/>
        <rFont val="宋体"/>
        <family val="0"/>
      </rPr>
      <t>228号</t>
    </r>
  </si>
  <si>
    <t>吴金丹</t>
  </si>
  <si>
    <t>热源机</t>
  </si>
  <si>
    <t>上海青平药业有限公司</t>
  </si>
  <si>
    <r>
      <t>白鹤镇赵江路</t>
    </r>
    <r>
      <rPr>
        <sz val="10"/>
        <rFont val="宋体"/>
        <family val="0"/>
      </rPr>
      <t>397号</t>
    </r>
  </si>
  <si>
    <t>陈伟忠</t>
  </si>
  <si>
    <t>上海云岭纳米新材料有限公司</t>
  </si>
  <si>
    <t>LSS1.0-0.8-YQ</t>
  </si>
  <si>
    <r>
      <t>白鹤镇青赵公路</t>
    </r>
    <r>
      <rPr>
        <sz val="10"/>
        <rFont val="宋体"/>
        <family val="0"/>
      </rPr>
      <t>6411号</t>
    </r>
  </si>
  <si>
    <t>胡一帆</t>
  </si>
  <si>
    <t>紫光宏茂微电子（上海）有限公司</t>
  </si>
  <si>
    <t>CWNS2.1-65/55-JB-YQ</t>
  </si>
  <si>
    <t>青浦区工业园区崧泽大道9688号</t>
  </si>
  <si>
    <t>杨兆春</t>
  </si>
  <si>
    <t>威盛亚（上海）有限公司</t>
  </si>
  <si>
    <t>SZS10-2.5-YZ</t>
  </si>
  <si>
    <r>
      <t>青浦工业园区崧华路</t>
    </r>
    <r>
      <rPr>
        <sz val="10"/>
        <rFont val="宋体"/>
        <family val="0"/>
      </rPr>
      <t>1688号</t>
    </r>
  </si>
  <si>
    <t>徐文彪</t>
  </si>
  <si>
    <t>项目126万，现只付119.5万，请跟进后续企业付款情况</t>
  </si>
  <si>
    <t>SZS10-2.5-YQ</t>
  </si>
  <si>
    <t>上海博格工业用布有限公司</t>
  </si>
  <si>
    <t>YY(Q)W-4200Y(Q)</t>
  </si>
  <si>
    <r>
      <t>青浦区北青公路</t>
    </r>
    <r>
      <rPr>
        <sz val="10"/>
        <rFont val="宋体"/>
        <family val="0"/>
      </rPr>
      <t>7351号</t>
    </r>
  </si>
  <si>
    <t>慎永利</t>
  </si>
  <si>
    <t>上海百岁行药业有限公司</t>
  </si>
  <si>
    <t>RB-1850</t>
  </si>
  <si>
    <r>
      <t>青浦区外青松公路</t>
    </r>
    <r>
      <rPr>
        <sz val="10"/>
        <rFont val="宋体"/>
        <family val="0"/>
      </rPr>
      <t>5800号</t>
    </r>
  </si>
  <si>
    <t>汪哲云</t>
  </si>
  <si>
    <t>上海嘉泽电缆集团有限公司</t>
  </si>
  <si>
    <t>WNS1-2.0-Y（Q)</t>
  </si>
  <si>
    <r>
      <t>朱家角工业园区康泰路</t>
    </r>
    <r>
      <rPr>
        <sz val="10"/>
        <rFont val="宋体"/>
        <family val="0"/>
      </rPr>
      <t>188号</t>
    </r>
  </si>
  <si>
    <t>郑光磊</t>
  </si>
  <si>
    <t>上海市青浦区朱家角人民医院</t>
  </si>
  <si>
    <t>LHS2-1.0-Y(Q)</t>
  </si>
  <si>
    <r>
      <t>朱家角镇石家浜东路</t>
    </r>
    <r>
      <rPr>
        <sz val="10"/>
        <rFont val="宋体"/>
        <family val="0"/>
      </rPr>
      <t>99号</t>
    </r>
  </si>
  <si>
    <t>陈芳</t>
  </si>
  <si>
    <t xml:space="preserve">上海金春浴场   </t>
  </si>
  <si>
    <t>CLHS-0.84Y</t>
  </si>
  <si>
    <t>青浦区练塘镇小商品市场北侧</t>
  </si>
  <si>
    <t>莫福春</t>
  </si>
  <si>
    <t>上海思贝化妆品科技有限公司</t>
  </si>
  <si>
    <t>WNS1.0-0.7-Q、Y</t>
  </si>
  <si>
    <t>油改气、更换燃烧器</t>
  </si>
  <si>
    <r>
      <t>练塘工业园区芦潼路</t>
    </r>
    <r>
      <rPr>
        <sz val="10"/>
        <rFont val="宋体"/>
        <family val="0"/>
      </rPr>
      <t>370号</t>
    </r>
  </si>
  <si>
    <t>吴学保</t>
  </si>
  <si>
    <t>上海汉钧聚合物有限公司</t>
  </si>
  <si>
    <t>LHS0.5-0.4-YCQT</t>
  </si>
  <si>
    <r>
      <t>练塘工业区章练塘路</t>
    </r>
    <r>
      <rPr>
        <sz val="10"/>
        <rFont val="宋体"/>
        <family val="0"/>
      </rPr>
      <t>628弄119号</t>
    </r>
  </si>
  <si>
    <t>王玮</t>
  </si>
  <si>
    <t>上海罗门哈斯化工有限公司</t>
  </si>
  <si>
    <t>DF2000</t>
  </si>
  <si>
    <r>
      <t>青浦区工业园区崧泽大道</t>
    </r>
    <r>
      <rPr>
        <sz val="10"/>
        <rFont val="宋体"/>
        <family val="0"/>
      </rPr>
      <t>8605号</t>
    </r>
  </si>
  <si>
    <t>蔡佳骏</t>
  </si>
  <si>
    <t>上海展辰涂料有限公司</t>
  </si>
  <si>
    <t>YYL-1800Y（Q）</t>
  </si>
  <si>
    <r>
      <t>青浦工业园区菘泽大道</t>
    </r>
    <r>
      <rPr>
        <sz val="10"/>
        <rFont val="宋体"/>
        <family val="0"/>
      </rPr>
      <t>8555号</t>
    </r>
  </si>
  <si>
    <t>石劲松</t>
  </si>
  <si>
    <t>补贴不超过投资额</t>
  </si>
  <si>
    <t>东航技术应用研发中心有限公司</t>
  </si>
  <si>
    <t>ZKS300-60/50-10</t>
  </si>
  <si>
    <t>青浦区北青公路8228号横一路88号</t>
  </si>
  <si>
    <t>严峰</t>
  </si>
  <si>
    <t>项目需付118.52万，现只付71.1132万，请跟进后续企业付款情况</t>
  </si>
  <si>
    <t>ZKS150-80-60-10</t>
  </si>
  <si>
    <t>上海永超新材料科技股份有限公司</t>
  </si>
  <si>
    <t xml:space="preserve">YYW-1450Y    </t>
  </si>
  <si>
    <r>
      <t>青浦区崧盈路</t>
    </r>
    <r>
      <rPr>
        <sz val="10"/>
        <rFont val="宋体"/>
        <family val="0"/>
      </rPr>
      <t>1288号</t>
    </r>
  </si>
  <si>
    <t>曹梅</t>
  </si>
  <si>
    <t>上海国家会计学院</t>
  </si>
  <si>
    <t>THERMAX Ⅳ</t>
  </si>
  <si>
    <r>
      <t>徐泾镇蟠龙路</t>
    </r>
    <r>
      <rPr>
        <sz val="10"/>
        <rFont val="宋体"/>
        <family val="0"/>
      </rPr>
      <t>200号</t>
    </r>
  </si>
  <si>
    <t>施朝阳</t>
  </si>
  <si>
    <t>项目160万，现只付152万，请跟进后续企业付款情况</t>
  </si>
  <si>
    <t>WeeChiefTain6</t>
  </si>
  <si>
    <t>上海象王实业有限公司</t>
  </si>
  <si>
    <t>LSS0.5-1.0-Y</t>
  </si>
  <si>
    <r>
      <t>徐泾镇徐旺路</t>
    </r>
    <r>
      <rPr>
        <sz val="10"/>
        <rFont val="宋体"/>
        <family val="0"/>
      </rPr>
      <t>33号</t>
    </r>
  </si>
  <si>
    <t>梁义</t>
  </si>
  <si>
    <t>上海申能青浦热电有限公司</t>
  </si>
  <si>
    <t>SLS50-1.3/250-Y/Q</t>
  </si>
  <si>
    <t>香花桥街道香大东路567号</t>
  </si>
  <si>
    <t>顾祥</t>
  </si>
  <si>
    <t>项目552.27万，现只付359.301125万，请跟进后续企业付款情</t>
  </si>
  <si>
    <t>上海艾维科阀门股份有限公司</t>
  </si>
  <si>
    <t>WNS0.5-2.45-Y/Q</t>
  </si>
  <si>
    <r>
      <t>青浦工业园区拓青路</t>
    </r>
    <r>
      <rPr>
        <sz val="10"/>
        <rFont val="宋体"/>
        <family val="0"/>
      </rPr>
      <t>199号</t>
    </r>
  </si>
  <si>
    <t>朱学锋</t>
  </si>
  <si>
    <t>肯天化工（上海）有限公司</t>
  </si>
  <si>
    <t>LSS1.5-1.0-Q-EH</t>
  </si>
  <si>
    <r>
      <t>青浦区拓青路</t>
    </r>
    <r>
      <rPr>
        <sz val="10"/>
        <rFont val="宋体"/>
        <family val="0"/>
      </rPr>
      <t>88号6号、9号厂房</t>
    </r>
  </si>
  <si>
    <t>博凯机械（上海）有限公司</t>
  </si>
  <si>
    <t>WNS2-1.8-Y(Q)</t>
  </si>
  <si>
    <r>
      <t>青浦工业园区新技路</t>
    </r>
    <r>
      <rPr>
        <sz val="10"/>
        <rFont val="宋体"/>
        <family val="0"/>
      </rPr>
      <t>688号</t>
    </r>
  </si>
  <si>
    <t>陈书祥</t>
  </si>
  <si>
    <t>上海东色日化有限公司</t>
  </si>
  <si>
    <t>LSS1.0-1.0-Y/Q</t>
  </si>
  <si>
    <t>青浦工业园区新团路258号</t>
  </si>
  <si>
    <t>陆秋芳</t>
  </si>
  <si>
    <t>倍世水技术（上海）有限公司</t>
  </si>
  <si>
    <r>
      <t>青浦区工业园区新团路</t>
    </r>
    <r>
      <rPr>
        <sz val="10"/>
        <rFont val="宋体"/>
        <family val="0"/>
      </rPr>
      <t>248号12栋</t>
    </r>
  </si>
  <si>
    <t>宁兴振</t>
  </si>
  <si>
    <t>液化石油气</t>
  </si>
  <si>
    <t>上海百佳好实业有限公司</t>
  </si>
  <si>
    <t>WNS2.0-1.0-QCYO</t>
  </si>
  <si>
    <r>
      <t>朱家角工业园区康泰路</t>
    </r>
    <r>
      <rPr>
        <sz val="10"/>
        <rFont val="宋体"/>
        <family val="0"/>
      </rPr>
      <t>388号3幢、4幢</t>
    </r>
  </si>
  <si>
    <t>汪老师</t>
  </si>
  <si>
    <t>补贴额不超过投资额</t>
  </si>
  <si>
    <t>上海双浦橡胶防腐衬里有限公司</t>
  </si>
  <si>
    <r>
      <t>青浦工业园区崧辉路</t>
    </r>
    <r>
      <rPr>
        <sz val="10"/>
        <rFont val="宋体"/>
        <family val="0"/>
      </rPr>
      <t>568号</t>
    </r>
  </si>
  <si>
    <t>汪永明</t>
  </si>
  <si>
    <t>尊创（上海）宾馆有限公司</t>
  </si>
  <si>
    <t>RBB-1850</t>
  </si>
  <si>
    <r>
      <t>朱家角镇珠湖路</t>
    </r>
    <r>
      <rPr>
        <sz val="10"/>
        <rFont val="宋体"/>
        <family val="0"/>
      </rPr>
      <t>666号</t>
    </r>
  </si>
  <si>
    <t>杨小军</t>
  </si>
  <si>
    <t>国家会展中心（上海）有限责任公司</t>
  </si>
  <si>
    <t>WNS1.4-1.0/95/70-Y(Q)</t>
  </si>
  <si>
    <r>
      <t>徐泾镇崧泽大道</t>
    </r>
    <r>
      <rPr>
        <sz val="10"/>
        <rFont val="宋体"/>
        <family val="0"/>
      </rPr>
      <t>333号</t>
    </r>
  </si>
  <si>
    <t>郑燕妮</t>
  </si>
  <si>
    <t>补贴额不超过投资额，</t>
  </si>
  <si>
    <t>上海伊锦辉置业发展有限公司</t>
  </si>
  <si>
    <r>
      <t>沪青平公路</t>
    </r>
    <r>
      <rPr>
        <sz val="10"/>
        <rFont val="宋体"/>
        <family val="0"/>
      </rPr>
      <t>1917号</t>
    </r>
  </si>
  <si>
    <t>张双平</t>
  </si>
  <si>
    <t>项目63.49万，现只付60.3155万，请跟进后续企业付款情况。</t>
  </si>
  <si>
    <t>上海中建东孚资产管理有限公司</t>
  </si>
  <si>
    <t>Z4KS150-80/60-10bar</t>
  </si>
  <si>
    <r>
      <t>青浦区蟠文路</t>
    </r>
    <r>
      <rPr>
        <sz val="10"/>
        <rFont val="宋体"/>
        <family val="0"/>
      </rPr>
      <t>333号2层202室</t>
    </r>
  </si>
  <si>
    <t>杨涛</t>
  </si>
  <si>
    <t>上海华宝食品厂有限公司</t>
  </si>
  <si>
    <r>
      <t>华新镇华徐路</t>
    </r>
    <r>
      <rPr>
        <sz val="10"/>
        <rFont val="宋体"/>
        <family val="0"/>
      </rPr>
      <t>3029弄99号</t>
    </r>
  </si>
  <si>
    <t>陈继红</t>
  </si>
  <si>
    <t>13918773486</t>
  </si>
  <si>
    <t>上海罗登橡胶有限公司</t>
  </si>
  <si>
    <r>
      <t>华新镇华丹路</t>
    </r>
    <r>
      <rPr>
        <sz val="10"/>
        <rFont val="宋体"/>
        <family val="0"/>
      </rPr>
      <t>599号</t>
    </r>
  </si>
  <si>
    <t>陈楷元</t>
  </si>
  <si>
    <t>WNS4-1.0-Y(Q)</t>
  </si>
  <si>
    <t>上海新徐绿地铂瑞酒店管理有限公司</t>
  </si>
  <si>
    <t>WNS2.8-1.0/115/70-YQ</t>
  </si>
  <si>
    <t>徐泾镇诸光路1588弄100号</t>
  </si>
  <si>
    <t>鲍工</t>
  </si>
  <si>
    <t>‭13701600328‬</t>
  </si>
  <si>
    <t>WNS0.87-0.6/95/70-YQ</t>
  </si>
  <si>
    <t>上海根莱食品有限公司</t>
  </si>
  <si>
    <t>LSS2-1.25-Y.Q</t>
  </si>
  <si>
    <r>
      <t>白鹤镇青赵路</t>
    </r>
    <r>
      <rPr>
        <sz val="10"/>
        <rFont val="宋体"/>
        <family val="0"/>
      </rPr>
      <t>6335号</t>
    </r>
  </si>
  <si>
    <t>张玉富</t>
  </si>
  <si>
    <t>LSS1.5-1.0-Y(Q)</t>
  </si>
  <si>
    <t>上海皇宇科技发展有限公司</t>
  </si>
  <si>
    <r>
      <t>华新镇华志路</t>
    </r>
    <r>
      <rPr>
        <sz val="10"/>
        <rFont val="宋体"/>
        <family val="0"/>
      </rPr>
      <t>1566号</t>
    </r>
  </si>
  <si>
    <t>罗老师</t>
  </si>
  <si>
    <t>13162138296</t>
  </si>
  <si>
    <t>补充7.75万发票，补</t>
  </si>
  <si>
    <t>上海曼德琳纺织品时装有限公司</t>
  </si>
  <si>
    <t>LWS0.1-0.7-Y.Q</t>
  </si>
  <si>
    <r>
      <t>青浦区沪青平公路</t>
    </r>
    <r>
      <rPr>
        <sz val="10"/>
        <rFont val="宋体"/>
        <family val="0"/>
      </rPr>
      <t>4501弄1号</t>
    </r>
  </si>
  <si>
    <t>陈利华</t>
  </si>
  <si>
    <t>139 1817 0233</t>
  </si>
  <si>
    <t>根据项目补贴额不超过投资额，与1万兜底冲突，上会</t>
  </si>
  <si>
    <t>奉贤区</t>
  </si>
  <si>
    <t>荟锦（上海）生物科技有限公司</t>
  </si>
  <si>
    <t>LHS0.5-0.4-Y.Q</t>
  </si>
  <si>
    <t>尾气后处理</t>
  </si>
  <si>
    <t>2019.5.25</t>
  </si>
  <si>
    <t>研精舍（上海）精密机械加工有限公司</t>
  </si>
  <si>
    <t>LSS2-1.0-QY</t>
  </si>
  <si>
    <t>2019.6.15</t>
  </si>
  <si>
    <t>LSS2-1.25-QY</t>
  </si>
  <si>
    <t>LSS1.0-1.0-Q-SNL</t>
  </si>
  <si>
    <t>上海奉贤奉城高桥鞋油厂</t>
  </si>
  <si>
    <t>WNS0.5-1.0-Y.Q</t>
  </si>
  <si>
    <t>2019.5.20</t>
  </si>
  <si>
    <t>投资额封顶</t>
  </si>
  <si>
    <t>上海仁盛标准件制造有限公司</t>
  </si>
  <si>
    <t>2019.6.20</t>
  </si>
  <si>
    <t>WNS1-0.8-Y(Q)</t>
  </si>
  <si>
    <t>上海六里消防科技有限公司</t>
  </si>
  <si>
    <t>2019.9.30</t>
  </si>
  <si>
    <t>上海立高敦食品有限公司</t>
  </si>
  <si>
    <t>2019.10.2</t>
  </si>
  <si>
    <t>上海森明工贸有限公司</t>
  </si>
  <si>
    <t>WNS1-1.0-Y(Q)</t>
  </si>
  <si>
    <t>2019.6.10</t>
  </si>
  <si>
    <t>上海瑞橙食品有限公司</t>
  </si>
  <si>
    <t>WNS3-1.25-Y.Q</t>
  </si>
  <si>
    <t>2019.5.17</t>
  </si>
  <si>
    <r>
      <t>设备投资1</t>
    </r>
    <r>
      <rPr>
        <sz val="10"/>
        <color indexed="8"/>
        <rFont val="宋体"/>
        <family val="0"/>
      </rPr>
      <t>9万，燃气站建设10万，合计投资29万</t>
    </r>
  </si>
  <si>
    <t>上海新奉绿地铂骊酒店管理有限公司</t>
  </si>
  <si>
    <t>WNS2.8-1.0-95-Y</t>
  </si>
  <si>
    <t>上海市奉贤区中心医院</t>
  </si>
  <si>
    <t>CWN2.8-85/60-Y/Q</t>
  </si>
  <si>
    <t>华东理工大学华昌聚合物有限公司</t>
  </si>
  <si>
    <r>
      <t>W</t>
    </r>
    <r>
      <rPr>
        <sz val="10"/>
        <color indexed="8"/>
        <rFont val="宋体"/>
        <family val="0"/>
      </rPr>
      <t>NS4-1.25-Q.Y</t>
    </r>
  </si>
  <si>
    <r>
      <t>2</t>
    </r>
    <r>
      <rPr>
        <sz val="10"/>
        <color indexed="8"/>
        <rFont val="宋体"/>
        <family val="0"/>
      </rPr>
      <t>019.6.10</t>
    </r>
  </si>
  <si>
    <r>
      <t>Y</t>
    </r>
    <r>
      <rPr>
        <sz val="10"/>
        <color indexed="8"/>
        <rFont val="宋体"/>
        <family val="0"/>
      </rPr>
      <t>Y(Q)L-1400</t>
    </r>
  </si>
  <si>
    <t>上海恒业分子筛股份有限公司</t>
  </si>
  <si>
    <r>
      <t>W</t>
    </r>
    <r>
      <rPr>
        <sz val="10"/>
        <color indexed="8"/>
        <rFont val="宋体"/>
        <family val="0"/>
      </rPr>
      <t>NS2-1.0-Q(LIV)</t>
    </r>
  </si>
  <si>
    <r>
      <t>2</t>
    </r>
    <r>
      <rPr>
        <sz val="10"/>
        <color indexed="8"/>
        <rFont val="宋体"/>
        <family val="0"/>
      </rPr>
      <t>019.9.2</t>
    </r>
  </si>
  <si>
    <t>上海建工材料工程有限公司第四构件厂</t>
  </si>
  <si>
    <r>
      <t>R</t>
    </r>
    <r>
      <rPr>
        <sz val="10"/>
        <color indexed="8"/>
        <rFont val="宋体"/>
        <family val="0"/>
      </rPr>
      <t>B-1500</t>
    </r>
  </si>
  <si>
    <r>
      <t>2</t>
    </r>
    <r>
      <rPr>
        <sz val="10"/>
        <color indexed="8"/>
        <rFont val="宋体"/>
        <family val="0"/>
      </rPr>
      <t>019.4.20</t>
    </r>
  </si>
  <si>
    <t>上海浦东电线电缆（集团）有限公司</t>
  </si>
  <si>
    <r>
      <t>W</t>
    </r>
    <r>
      <rPr>
        <sz val="10"/>
        <color indexed="8"/>
        <rFont val="宋体"/>
        <family val="0"/>
      </rPr>
      <t>NS2-1.57-Y.Q</t>
    </r>
  </si>
  <si>
    <t>更换低碳燃烧器</t>
  </si>
  <si>
    <t>2019.10月</t>
  </si>
  <si>
    <t>上海汇鼎包装材料有限公司</t>
  </si>
  <si>
    <r>
      <t>W</t>
    </r>
    <r>
      <rPr>
        <sz val="10"/>
        <color indexed="8"/>
        <rFont val="宋体"/>
        <family val="0"/>
      </rPr>
      <t>NS2-1.25-Y.Q</t>
    </r>
  </si>
  <si>
    <t>投资额封顶。（投资去除检测费1.6万元）</t>
  </si>
  <si>
    <t>WNS5-1.25-Y.Q</t>
  </si>
  <si>
    <t>龙利得包装科技（上海）有限公司</t>
  </si>
  <si>
    <r>
      <t>W</t>
    </r>
    <r>
      <rPr>
        <sz val="10"/>
        <color indexed="8"/>
        <rFont val="宋体"/>
        <family val="0"/>
      </rPr>
      <t>NS4-1.25-YQ(LN)</t>
    </r>
  </si>
  <si>
    <r>
      <t>2</t>
    </r>
    <r>
      <rPr>
        <sz val="10"/>
        <color indexed="8"/>
        <rFont val="宋体"/>
        <family val="0"/>
      </rPr>
      <t>019.5.25</t>
    </r>
  </si>
  <si>
    <t>燃油</t>
  </si>
  <si>
    <t>上海太伟药业股份有限公司</t>
  </si>
  <si>
    <r>
      <t>W</t>
    </r>
    <r>
      <rPr>
        <sz val="10"/>
        <color indexed="8"/>
        <rFont val="宋体"/>
        <family val="0"/>
      </rPr>
      <t>NS2-1.0-Y（Q)</t>
    </r>
  </si>
  <si>
    <t>湛新树脂（上海）有限公司</t>
  </si>
  <si>
    <r>
      <t>W</t>
    </r>
    <r>
      <rPr>
        <sz val="10"/>
        <color indexed="8"/>
        <rFont val="宋体"/>
        <family val="0"/>
      </rPr>
      <t>NS10-1.25-Y/Q</t>
    </r>
  </si>
  <si>
    <r>
      <t>2</t>
    </r>
    <r>
      <rPr>
        <sz val="10"/>
        <color indexed="8"/>
        <rFont val="宋体"/>
        <family val="0"/>
      </rPr>
      <t>019.9.20</t>
    </r>
  </si>
  <si>
    <t>WNS4-1.25-Y/Q</t>
  </si>
  <si>
    <t>KCP-250H</t>
  </si>
  <si>
    <t>上海贤通置业有限公司</t>
  </si>
  <si>
    <t>ZMNS150-Q</t>
  </si>
  <si>
    <r>
      <t>2</t>
    </r>
    <r>
      <rPr>
        <sz val="10"/>
        <color indexed="8"/>
        <rFont val="宋体"/>
        <family val="0"/>
      </rPr>
      <t>019.9.24</t>
    </r>
  </si>
  <si>
    <t>ZMNS120-Q</t>
  </si>
  <si>
    <t>上海津久食品有限公司</t>
  </si>
  <si>
    <r>
      <t>W</t>
    </r>
    <r>
      <rPr>
        <sz val="10"/>
        <color indexed="8"/>
        <rFont val="宋体"/>
        <family val="0"/>
      </rPr>
      <t>NS1.5-1.0-Y(Q)</t>
    </r>
  </si>
  <si>
    <r>
      <t>2</t>
    </r>
    <r>
      <rPr>
        <sz val="10"/>
        <color indexed="8"/>
        <rFont val="宋体"/>
        <family val="0"/>
      </rPr>
      <t>019.8.15</t>
    </r>
  </si>
  <si>
    <t>上海恩利服装水洗有限公司</t>
  </si>
  <si>
    <r>
      <t>W</t>
    </r>
    <r>
      <rPr>
        <sz val="10"/>
        <color indexed="8"/>
        <rFont val="宋体"/>
        <family val="0"/>
      </rPr>
      <t>NS2.0-1.25-Q.Y</t>
    </r>
  </si>
  <si>
    <r>
      <t>2</t>
    </r>
    <r>
      <rPr>
        <sz val="10"/>
        <color indexed="8"/>
        <rFont val="宋体"/>
        <family val="0"/>
      </rPr>
      <t>019.9.19</t>
    </r>
  </si>
  <si>
    <t>上海公谊药业有限公司</t>
  </si>
  <si>
    <r>
      <t>W</t>
    </r>
    <r>
      <rPr>
        <sz val="10"/>
        <color indexed="8"/>
        <rFont val="宋体"/>
        <family val="0"/>
      </rPr>
      <t>NS1.5-1-Q.Y</t>
    </r>
  </si>
  <si>
    <r>
      <t>2</t>
    </r>
    <r>
      <rPr>
        <sz val="10"/>
        <color indexed="8"/>
        <rFont val="宋体"/>
        <family val="0"/>
      </rPr>
      <t>019.9.27</t>
    </r>
  </si>
  <si>
    <t>上海京清蓉服饰有限公司</t>
  </si>
  <si>
    <r>
      <t>W</t>
    </r>
    <r>
      <rPr>
        <sz val="10"/>
        <color indexed="8"/>
        <rFont val="宋体"/>
        <family val="0"/>
      </rPr>
      <t>NS2-1.0-Y(Q)</t>
    </r>
  </si>
  <si>
    <r>
      <t>2</t>
    </r>
    <r>
      <rPr>
        <sz val="10"/>
        <color indexed="8"/>
        <rFont val="宋体"/>
        <family val="0"/>
      </rPr>
      <t>019.5.21</t>
    </r>
  </si>
  <si>
    <t>上海运佳黄浦制药有限公司</t>
  </si>
  <si>
    <r>
      <t>W</t>
    </r>
    <r>
      <rPr>
        <sz val="10"/>
        <color indexed="8"/>
        <rFont val="宋体"/>
        <family val="0"/>
      </rPr>
      <t>NS1-1.0-Y/Q</t>
    </r>
  </si>
  <si>
    <r>
      <t>2</t>
    </r>
    <r>
      <rPr>
        <sz val="10"/>
        <color indexed="8"/>
        <rFont val="宋体"/>
        <family val="0"/>
      </rPr>
      <t>019.9.25</t>
    </r>
  </si>
  <si>
    <t>美乐家（中国）日用品有限公司</t>
  </si>
  <si>
    <r>
      <t>W</t>
    </r>
    <r>
      <rPr>
        <sz val="10"/>
        <color indexed="8"/>
        <rFont val="宋体"/>
        <family val="0"/>
      </rPr>
      <t>NS1.5-1.0-Y/Q</t>
    </r>
  </si>
  <si>
    <r>
      <t>2</t>
    </r>
    <r>
      <rPr>
        <sz val="10"/>
        <color indexed="8"/>
        <rFont val="宋体"/>
        <family val="0"/>
      </rPr>
      <t>019.10.15</t>
    </r>
  </si>
  <si>
    <t>上海永安乳品有限公司</t>
  </si>
  <si>
    <r>
      <t>L</t>
    </r>
    <r>
      <rPr>
        <sz val="10"/>
        <color indexed="8"/>
        <rFont val="宋体"/>
        <family val="0"/>
      </rPr>
      <t>SS2.0-1.0-Y.Q</t>
    </r>
  </si>
  <si>
    <r>
      <t>2</t>
    </r>
    <r>
      <rPr>
        <sz val="10"/>
        <color indexed="8"/>
        <rFont val="宋体"/>
        <family val="0"/>
      </rPr>
      <t>019.9.6</t>
    </r>
  </si>
  <si>
    <t>LSS4-1.0-Y(Q)</t>
  </si>
  <si>
    <t>上海雷允上药业有限公司</t>
  </si>
  <si>
    <t>WNS6-1.0-QT</t>
  </si>
  <si>
    <t>2019.8.19</t>
  </si>
  <si>
    <t>WNS10-1.0-QT</t>
  </si>
  <si>
    <t>上海雪榕生物科技股份有限公司</t>
  </si>
  <si>
    <t>上海高榕生物科技有限公司</t>
  </si>
  <si>
    <t>上海垒索服饰整理有限公司</t>
  </si>
  <si>
    <r>
      <t>2</t>
    </r>
    <r>
      <rPr>
        <sz val="10"/>
        <color indexed="8"/>
        <rFont val="宋体"/>
        <family val="0"/>
      </rPr>
      <t>019.9.30</t>
    </r>
  </si>
  <si>
    <t>上海枫漓膜技术有限公司</t>
  </si>
  <si>
    <t>WNS2-1.25-Q.Y</t>
  </si>
  <si>
    <t>利施（上海）化妆品有限公司</t>
  </si>
  <si>
    <t>上海适达餐饮管理有限公司</t>
  </si>
  <si>
    <t>优尔稀聚合物（中国）有限公司</t>
  </si>
  <si>
    <r>
      <t>2</t>
    </r>
    <r>
      <rPr>
        <sz val="10"/>
        <color indexed="8"/>
        <rFont val="宋体"/>
        <family val="0"/>
      </rPr>
      <t>019.7.30</t>
    </r>
  </si>
  <si>
    <t>YY(Q)L-350(30)Y(Q)-B</t>
  </si>
  <si>
    <t>飞赛提（中国）聚合物有限公司</t>
  </si>
  <si>
    <t>YYW-3500Y(Q)</t>
  </si>
  <si>
    <t>2019.9.20</t>
  </si>
  <si>
    <t>上海海源硅材料科技有限公司</t>
  </si>
  <si>
    <t>WNS0.5-0.8-Y(Q)</t>
  </si>
  <si>
    <t>上海晨光文具股份有限公司</t>
  </si>
  <si>
    <t>2019.5.3</t>
  </si>
  <si>
    <t>上海江崎格力高南奉食品有限公司</t>
  </si>
  <si>
    <t>上海金山制药有限公司</t>
  </si>
  <si>
    <t>2019.5.8</t>
  </si>
  <si>
    <t>上海寅博木业有限公司</t>
  </si>
  <si>
    <t>2019.2.15</t>
  </si>
  <si>
    <t>斯蒂莫斯（上海)水处理设备有限公司</t>
  </si>
  <si>
    <t>2019.8.20</t>
  </si>
  <si>
    <t>上海金海纸业有限公司</t>
  </si>
  <si>
    <t>2019.5.23</t>
  </si>
  <si>
    <t>WNS6-1.25-Q</t>
  </si>
  <si>
    <t>上海富味乡油脂食品有限公司</t>
  </si>
  <si>
    <t>2019.4.27</t>
  </si>
  <si>
    <t>上海福达制药有限公司</t>
  </si>
  <si>
    <t>2019.8.21</t>
  </si>
  <si>
    <t>上海城建日沥特种沥青有限公司</t>
  </si>
  <si>
    <t>YYW-1500YD</t>
  </si>
  <si>
    <t>燃气</t>
  </si>
  <si>
    <t>YYW-1500Y、D</t>
  </si>
  <si>
    <t>上海申能奉贤热电有限公司</t>
  </si>
  <si>
    <t>SZS25-2.6/240-Y.Q</t>
  </si>
  <si>
    <t>SZS50-1.5/250-Y.Q</t>
  </si>
  <si>
    <t>SZS50-2.6/250-Y.Q</t>
  </si>
  <si>
    <t>SZS50-2.6/300-Y.Q</t>
  </si>
  <si>
    <t>东胜化学（上海）有限公司</t>
  </si>
  <si>
    <t>上海惠广精细化工有限公司</t>
  </si>
  <si>
    <t>WNS8-1.25-Q</t>
  </si>
  <si>
    <t>2019.5.5</t>
  </si>
  <si>
    <t>上海舜斯化工有限公司</t>
  </si>
  <si>
    <t>YYW1800-Y.Q</t>
  </si>
  <si>
    <t>上海强生万士能生物保健品有限公司</t>
  </si>
  <si>
    <t>上海汉石昀升住宅工业发展有限公司</t>
  </si>
  <si>
    <t>上海福弘纸业有限公司</t>
  </si>
  <si>
    <t>LSS4-1.25-Q</t>
  </si>
  <si>
    <t>上海弘枫建材有限公司</t>
  </si>
  <si>
    <t>YYW-1200YQ</t>
  </si>
  <si>
    <t>YY(Q)W-850(75)YQ</t>
  </si>
  <si>
    <t>上海新天橡胶厂</t>
  </si>
  <si>
    <t>上海福光包装材料有限公司</t>
  </si>
  <si>
    <t>彤程化学（中国）有限公司</t>
  </si>
  <si>
    <t>YY(Q)W-4600Y(Q)</t>
  </si>
  <si>
    <t>2019.11.13</t>
  </si>
  <si>
    <t>左尚明舍家居用品（上海）有限公司</t>
  </si>
  <si>
    <t>YY(Q)W-350Y(Q)</t>
  </si>
  <si>
    <t>上海中翊日化有限公司</t>
  </si>
  <si>
    <t>2019.7.29</t>
  </si>
  <si>
    <t>上海傲珈生物技术有限公司</t>
  </si>
  <si>
    <t>上海伟瑞环保工程有限公司</t>
  </si>
  <si>
    <t>LSS0.5-0.7-Y.Q</t>
  </si>
  <si>
    <t>上海华旺电器设备厂</t>
  </si>
  <si>
    <t>LHS0.5-0.7-Y.Q</t>
  </si>
  <si>
    <t>富泽新记生物科技（上海)有限公司</t>
  </si>
  <si>
    <t>上海世发电镀有限公司</t>
  </si>
  <si>
    <t>WNS2-1.0-YII（Q)</t>
  </si>
  <si>
    <t>上海新如生物科技有限公司</t>
  </si>
  <si>
    <t>LHS2.0-1.04-Y(Q)</t>
  </si>
  <si>
    <t>FBA-040</t>
  </si>
  <si>
    <t>上海和黄药业有限公司</t>
  </si>
  <si>
    <t>WNS10-1.25-Q</t>
  </si>
  <si>
    <t>伽蓝（集团）股份有限公司</t>
  </si>
  <si>
    <t>WNS1.5-0.7-Y/Q</t>
  </si>
  <si>
    <t>2019.7.15</t>
  </si>
  <si>
    <t>WNS6.0-1.25-Q/Y</t>
  </si>
  <si>
    <t>上海日多高分子材料有限公司</t>
  </si>
  <si>
    <t>菲林格尔家居科技股份有限公司</t>
  </si>
  <si>
    <t>YYW-4700Y.Q</t>
  </si>
  <si>
    <t>上海瑞迪康焙烤食品有限公司</t>
  </si>
  <si>
    <t>2019.3.19</t>
  </si>
  <si>
    <t>上海俊藴建材有限公司</t>
  </si>
  <si>
    <t>2019.6.7</t>
  </si>
  <si>
    <t>WNS6-1.6-Y.Q</t>
  </si>
  <si>
    <t>上海铭源数康生物芯片有限公司</t>
  </si>
  <si>
    <t>WNS2.0-1.25-YQ</t>
  </si>
  <si>
    <t>科丝美诗（上海）生物科技有限公司</t>
  </si>
  <si>
    <t>WNS1.5-1.25-Y.Q</t>
  </si>
  <si>
    <t>上海灵畅生物科技有限公司</t>
  </si>
  <si>
    <t>科丝美诗（中国）化妆品有限公司</t>
  </si>
  <si>
    <t>LSS2.5-1.0-Q.Y</t>
  </si>
  <si>
    <t>普陀区</t>
  </si>
  <si>
    <t>陕西美华酒店有限公司上海美兆华酒店</t>
  </si>
  <si>
    <t>CWNS0.23-65/55-JP-Q-2</t>
  </si>
  <si>
    <t>2019.3.25</t>
  </si>
  <si>
    <t>三台锅炉，只有一块锅炉铭牌，补充原锅炉购买发票。根据项目合同，已付款44万，请区后续跟进付款情况。</t>
  </si>
  <si>
    <t>上海长风跨采投资有限公司</t>
  </si>
  <si>
    <t>CWNS2.8-85/60-Y/Q</t>
  </si>
  <si>
    <t>2019.09.25</t>
  </si>
  <si>
    <t>审核设备发票投资额100.5万，检测等费用不列入投资。</t>
  </si>
  <si>
    <t>上海明捷置业有限公司（明捷万丽酒店）</t>
  </si>
  <si>
    <r>
      <rPr>
        <sz val="10"/>
        <rFont val="仿宋_GB2312"/>
        <family val="0"/>
      </rPr>
      <t>菲斯曼</t>
    </r>
    <r>
      <rPr>
        <sz val="10"/>
        <rFont val="Times New Roman"/>
        <family val="1"/>
      </rPr>
      <t>Vitoplex</t>
    </r>
  </si>
  <si>
    <r>
      <rPr>
        <sz val="10"/>
        <color indexed="8"/>
        <rFont val="仿宋_GB2312"/>
        <family val="0"/>
      </rPr>
      <t>更换锅炉</t>
    </r>
  </si>
  <si>
    <t>2019.08.25</t>
  </si>
  <si>
    <t>已付款270.15万，请区后续跟进付款情况</t>
  </si>
  <si>
    <r>
      <t>上海明捷置业有限公司</t>
    </r>
    <r>
      <rPr>
        <sz val="10"/>
        <rFont val="Times New Roman"/>
        <family val="1"/>
      </rPr>
      <t xml:space="preserve">
</t>
    </r>
    <r>
      <rPr>
        <sz val="10"/>
        <rFont val="仿宋_GB2312"/>
        <family val="0"/>
      </rPr>
      <t>（品尊国际办公楼）</t>
    </r>
  </si>
  <si>
    <t>SV-6505G-H</t>
  </si>
  <si>
    <t>SV-24005G-H</t>
  </si>
  <si>
    <t>上海岚桥实业有限公司</t>
  </si>
  <si>
    <t>ZEQ-70N</t>
  </si>
  <si>
    <t>2019.09.19</t>
  </si>
  <si>
    <t>项目已付款68.4万元，请区后续跟进付款情况。</t>
  </si>
  <si>
    <t>上海玮哲体育发展有限公司</t>
  </si>
  <si>
    <t>CWNS0.35-85/60-Q</t>
  </si>
  <si>
    <r>
      <rPr>
        <sz val="10"/>
        <rFont val="仿宋_GB2312"/>
        <family val="0"/>
      </rPr>
      <t>更换燃烧器</t>
    </r>
  </si>
  <si>
    <t>2019.09.28</t>
  </si>
  <si>
    <t>上海龙鼎足部保健有限公司</t>
  </si>
  <si>
    <t>CLHS0.24-85/60-YQ</t>
  </si>
  <si>
    <t>2019.06.28</t>
  </si>
  <si>
    <t>上海申亚休闲公司清泉浴室</t>
  </si>
  <si>
    <t>CLHS0.23-90/70-YQ</t>
  </si>
  <si>
    <t>2019.09.30</t>
  </si>
  <si>
    <r>
      <rPr>
        <sz val="10"/>
        <color indexed="8"/>
        <rFont val="仿宋_GB2312"/>
        <family val="0"/>
      </rPr>
      <t>上海德济医院有限公司</t>
    </r>
  </si>
  <si>
    <t>LHS0.23</t>
  </si>
  <si>
    <t>2019.08.28</t>
  </si>
  <si>
    <t>燃油燃气</t>
  </si>
  <si>
    <r>
      <rPr>
        <sz val="10"/>
        <color indexed="8"/>
        <rFont val="仿宋_GB2312"/>
        <family val="0"/>
      </rPr>
      <t>上海长风投资发展有限公司</t>
    </r>
  </si>
  <si>
    <t>POW1750</t>
  </si>
  <si>
    <r>
      <rPr>
        <sz val="10"/>
        <color indexed="8"/>
        <rFont val="仿宋_GB2312"/>
        <family val="0"/>
      </rPr>
      <t>上海清涧浴室</t>
    </r>
  </si>
  <si>
    <t>2019.06.25</t>
  </si>
  <si>
    <t>投资额封顶。</t>
  </si>
  <si>
    <t>上海造币有限公司</t>
  </si>
  <si>
    <t>SV-15005K-HH</t>
  </si>
  <si>
    <r>
      <rPr>
        <sz val="10"/>
        <rFont val="宋体"/>
        <family val="0"/>
      </rPr>
      <t>发票金额</t>
    </r>
    <r>
      <rPr>
        <sz val="10"/>
        <rFont val="Times New Roman"/>
        <family val="1"/>
      </rPr>
      <t>30.3378</t>
    </r>
    <r>
      <rPr>
        <sz val="10"/>
        <rFont val="宋体"/>
        <family val="0"/>
      </rPr>
      <t>万元，投资额认定</t>
    </r>
    <r>
      <rPr>
        <sz val="10"/>
        <rFont val="Times New Roman"/>
        <family val="1"/>
      </rPr>
      <t>30.33</t>
    </r>
    <r>
      <rPr>
        <sz val="10"/>
        <rFont val="宋体"/>
        <family val="0"/>
      </rPr>
      <t>万元。投资额封顶。</t>
    </r>
  </si>
  <si>
    <r>
      <t>中国中鹰物业管理有限公司</t>
    </r>
    <r>
      <rPr>
        <sz val="10"/>
        <color indexed="8"/>
        <rFont val="Times New Roman"/>
        <family val="1"/>
      </rPr>
      <t>(</t>
    </r>
    <r>
      <rPr>
        <sz val="10"/>
        <color indexed="8"/>
        <rFont val="仿宋_GB2312"/>
        <family val="0"/>
      </rPr>
      <t>中鹰黑森林小区</t>
    </r>
    <r>
      <rPr>
        <sz val="10"/>
        <color indexed="8"/>
        <rFont val="Times New Roman"/>
        <family val="1"/>
      </rPr>
      <t>)</t>
    </r>
  </si>
  <si>
    <t>CWNS2.8-95/70-Q</t>
  </si>
  <si>
    <r>
      <rPr>
        <sz val="10"/>
        <color indexed="8"/>
        <rFont val="仿宋_GB2312"/>
        <family val="0"/>
      </rPr>
      <t>中国中鹰物业管理有限公司（凯旋华庭小区</t>
    </r>
    <r>
      <rPr>
        <sz val="10"/>
        <color indexed="8"/>
        <rFont val="Times New Roman"/>
        <family val="1"/>
      </rPr>
      <t>)</t>
    </r>
  </si>
  <si>
    <t>W80/SB.C</t>
  </si>
  <si>
    <r>
      <rPr>
        <sz val="10"/>
        <rFont val="仿宋_GB2312"/>
        <family val="0"/>
      </rPr>
      <t>普陀区</t>
    </r>
  </si>
  <si>
    <t>上海装卸储运有限公司</t>
  </si>
  <si>
    <t>CWNS0.58-95/70-YQ.E</t>
  </si>
  <si>
    <t>已付款发票94.92万元，请区后续跟进付款情况</t>
  </si>
  <si>
    <t>上海源之原投资管理有限公司</t>
  </si>
  <si>
    <t>LQV-H60200-G</t>
  </si>
  <si>
    <t>2019.06.13</t>
  </si>
  <si>
    <t>LQV-H801C02-G</t>
  </si>
  <si>
    <t>上海绿地快捷假日酒店管理有限公司</t>
  </si>
  <si>
    <t>GN4N12</t>
  </si>
  <si>
    <r>
      <rPr>
        <sz val="10"/>
        <rFont val="仿宋_GB2312"/>
        <family val="0"/>
      </rPr>
      <t>更换锅炉</t>
    </r>
  </si>
  <si>
    <t>根据合同条款，项目已付款52.15万元，请区后续跟进付款情况。</t>
  </si>
  <si>
    <t>更换电锅炉</t>
  </si>
  <si>
    <t>上海印钞有限公司</t>
  </si>
  <si>
    <t>2019.9.26</t>
  </si>
  <si>
    <t>投资额封顶，发票金额80.27万元</t>
  </si>
  <si>
    <r>
      <rPr>
        <sz val="10"/>
        <rFont val="仿宋_GB2312"/>
        <family val="0"/>
      </rPr>
      <t>上海宝石花鸿盛酒店有限公司</t>
    </r>
  </si>
  <si>
    <t>BZ50VIEH1</t>
  </si>
  <si>
    <t>2019.11.23</t>
  </si>
  <si>
    <r>
      <rPr>
        <sz val="10"/>
        <rFont val="仿宋_GB2312"/>
        <family val="0"/>
      </rPr>
      <t>上海证券印制有限公司</t>
    </r>
  </si>
  <si>
    <t>GT307/11</t>
  </si>
  <si>
    <t>SV-6005GH-H</t>
  </si>
  <si>
    <t>上海浅深沛和酒店管理有限公司</t>
  </si>
  <si>
    <t>上海宏泉酒店管理有限公司</t>
  </si>
  <si>
    <t>CWNS1.74-95/70-YQ.E</t>
  </si>
  <si>
    <t>2019.8.25</t>
  </si>
  <si>
    <t>CWNS1.16-95/70-YQ.E</t>
  </si>
  <si>
    <t>中国农业银行股份有限公司上海普陀支行</t>
  </si>
  <si>
    <t>ZXLRQ-70M</t>
  </si>
  <si>
    <t>2019.11.25</t>
  </si>
  <si>
    <t>项目已付款发票35.34万元，请区后续跟进付款情况。</t>
  </si>
  <si>
    <t>上海舜联置业有限公司</t>
  </si>
  <si>
    <t>DG-51GML</t>
  </si>
  <si>
    <t>2019.11.27</t>
  </si>
  <si>
    <t>上海景湖浴室</t>
  </si>
  <si>
    <t>CLHS0.06-85/65-Y.Q</t>
  </si>
  <si>
    <t>最小补贴</t>
  </si>
  <si>
    <t>中国电力工程顾问集团华东电力设计院有限公司</t>
  </si>
  <si>
    <t>CWNS1.4-0.08/85/60-Q.Y</t>
  </si>
  <si>
    <t>轻质柴油</t>
  </si>
  <si>
    <t>上海美臻物业管理有限公司</t>
  </si>
  <si>
    <r>
      <rPr>
        <sz val="10"/>
        <color indexed="8"/>
        <rFont val="Times New Roman"/>
        <family val="1"/>
      </rPr>
      <t>ZXQ-523</t>
    </r>
    <r>
      <rPr>
        <sz val="10"/>
        <color indexed="8"/>
        <rFont val="宋体"/>
        <family val="0"/>
      </rPr>
      <t>（</t>
    </r>
    <r>
      <rPr>
        <sz val="10"/>
        <color indexed="8"/>
        <rFont val="Times New Roman"/>
        <family val="1"/>
      </rPr>
      <t>13/6</t>
    </r>
    <r>
      <rPr>
        <sz val="10"/>
        <color indexed="8"/>
        <rFont val="宋体"/>
        <family val="0"/>
      </rPr>
      <t>）</t>
    </r>
    <r>
      <rPr>
        <sz val="10"/>
        <color indexed="8"/>
        <rFont val="Times New Roman"/>
        <family val="1"/>
      </rPr>
      <t>H2M2</t>
    </r>
  </si>
  <si>
    <t>WNS4.2-1.0 / 95 / 70-Y /Q</t>
  </si>
  <si>
    <t>中国移动通信集团上海有限公司</t>
  </si>
  <si>
    <t>HD01-2-0</t>
  </si>
  <si>
    <t>投资合同签订涉及4个区，需一并核定。</t>
  </si>
  <si>
    <r>
      <rPr>
        <sz val="11"/>
        <color indexed="8"/>
        <rFont val="宋体"/>
        <family val="0"/>
      </rPr>
      <t>0</t>
    </r>
    <r>
      <rPr>
        <sz val="11"/>
        <color indexed="8"/>
        <rFont val="宋体"/>
        <family val="0"/>
      </rPr>
      <t>464</t>
    </r>
  </si>
  <si>
    <t>0463</t>
  </si>
  <si>
    <t>上海普环实业有限公司</t>
  </si>
  <si>
    <t>LHS-0.18</t>
  </si>
  <si>
    <t>2019.6.30</t>
  </si>
  <si>
    <t>补充吨位证明材料。</t>
  </si>
  <si>
    <t>LHS-0.08</t>
  </si>
  <si>
    <t>上海合顺浴室</t>
  </si>
  <si>
    <t>上海市新浩隆房地产开发有限公司新浩丰酒店</t>
  </si>
  <si>
    <t>WNS2.8-1.0/115(95)/70-Y(Q)</t>
  </si>
  <si>
    <t>后处理</t>
  </si>
  <si>
    <t>2019.11.2</t>
  </si>
  <si>
    <t>设备投资额39.3万，另有一份合同9.91万关于烟气检测平台搭建，投资额封顶，上会讨论。</t>
  </si>
  <si>
    <t>项目采用末端治理方式对2台4/h锅炉进行改造，项目投资额49.21万元，其中含烟气检测平台搭建的费用9.91万元。项目按投资额封顶进行补贴，是否认可其检测平台的费用。</t>
  </si>
  <si>
    <r>
      <rPr>
        <sz val="10"/>
        <color indexed="8"/>
        <rFont val="宋体"/>
        <family val="0"/>
      </rPr>
      <t>长宁区</t>
    </r>
  </si>
  <si>
    <r>
      <rPr>
        <sz val="10"/>
        <color indexed="8"/>
        <rFont val="宋体"/>
        <family val="0"/>
      </rPr>
      <t>上海生物制品研究所有限责任公司</t>
    </r>
  </si>
  <si>
    <t>WNS10-1-Q.Y</t>
  </si>
  <si>
    <r>
      <rPr>
        <sz val="10"/>
        <color indexed="8"/>
        <rFont val="宋体"/>
        <family val="0"/>
      </rPr>
      <t>更换燃烧器</t>
    </r>
  </si>
  <si>
    <t>2019.8.14</t>
  </si>
  <si>
    <t>WNS6-1-Q.Y</t>
  </si>
  <si>
    <r>
      <rPr>
        <sz val="10"/>
        <color indexed="8"/>
        <rFont val="宋体"/>
        <family val="0"/>
      </rPr>
      <t>上海国际贸易中心有限公司</t>
    </r>
  </si>
  <si>
    <t>HX102S</t>
  </si>
  <si>
    <t>2019.10.23</t>
  </si>
  <si>
    <r>
      <rPr>
        <sz val="10"/>
        <color indexed="8"/>
        <rFont val="宋体"/>
        <family val="0"/>
      </rPr>
      <t>中海油基建管理有限公司</t>
    </r>
  </si>
  <si>
    <t>SHG-250-1.2-85/60</t>
  </si>
  <si>
    <r>
      <rPr>
        <sz val="10"/>
        <color indexed="8"/>
        <rFont val="宋体"/>
        <family val="0"/>
      </rPr>
      <t>上海扬子江大酒店有限公司</t>
    </r>
  </si>
  <si>
    <t>CB600-500</t>
  </si>
  <si>
    <r>
      <rPr>
        <sz val="10"/>
        <color indexed="8"/>
        <rFont val="宋体"/>
        <family val="0"/>
      </rPr>
      <t>更换锅炉</t>
    </r>
  </si>
  <si>
    <t>2019.10.16</t>
  </si>
  <si>
    <t>目前发票仅115.9万元，并请区后续跟进企业付款情况。</t>
  </si>
  <si>
    <t>上海瑞创物业管理有限公司</t>
  </si>
  <si>
    <t>CWNS0.93-90/65-Q</t>
  </si>
  <si>
    <t>2019.9.19</t>
  </si>
  <si>
    <r>
      <rPr>
        <sz val="10"/>
        <color indexed="8"/>
        <rFont val="宋体"/>
        <family val="0"/>
      </rPr>
      <t>上海华美达广场有限公司</t>
    </r>
  </si>
  <si>
    <t>CB-100-500-250HW</t>
  </si>
  <si>
    <t>2019.5.14</t>
  </si>
  <si>
    <r>
      <rPr>
        <sz val="10"/>
        <color indexed="8"/>
        <rFont val="宋体"/>
        <family val="0"/>
      </rPr>
      <t>上海绿谷别墅管理有限公司</t>
    </r>
  </si>
  <si>
    <t>WNS1-1.25-QC</t>
  </si>
  <si>
    <t>2019.3.20</t>
  </si>
  <si>
    <r>
      <rPr>
        <sz val="10"/>
        <color indexed="8"/>
        <rFont val="宋体"/>
        <family val="0"/>
      </rPr>
      <t>上海龙之梦购物中心管理有限公司</t>
    </r>
  </si>
  <si>
    <t>WNS5.25-1.0/95/70-QC</t>
  </si>
  <si>
    <r>
      <rPr>
        <sz val="10"/>
        <color indexed="8"/>
        <rFont val="宋体"/>
        <family val="0"/>
      </rPr>
      <t>格林豪泰酒店（中国）有限公司</t>
    </r>
  </si>
  <si>
    <t>MST-051</t>
  </si>
  <si>
    <t>油改气、更换锅炉</t>
  </si>
  <si>
    <t>已付款92.03万元，请区后续跟进企业付款情况。</t>
  </si>
  <si>
    <r>
      <rPr>
        <sz val="10"/>
        <color indexed="8"/>
        <rFont val="宋体"/>
        <family val="0"/>
      </rPr>
      <t>上海华天房地产发展有限公司</t>
    </r>
  </si>
  <si>
    <t>WNS2.8-85/60-Y/Q</t>
  </si>
  <si>
    <t>2019.6.22</t>
  </si>
  <si>
    <r>
      <rPr>
        <sz val="10"/>
        <color indexed="8"/>
        <rFont val="宋体"/>
        <family val="0"/>
      </rPr>
      <t>上海阳光大酒店有限公司</t>
    </r>
  </si>
  <si>
    <t>HD0-PS500</t>
  </si>
  <si>
    <t>2019.7.31</t>
  </si>
  <si>
    <r>
      <rPr>
        <sz val="10"/>
        <color indexed="8"/>
        <rFont val="宋体"/>
        <family val="0"/>
      </rPr>
      <t>上海雅锦酒店管理有限公司</t>
    </r>
  </si>
  <si>
    <t>2019.6.18</t>
  </si>
  <si>
    <t>根据合同条款，目前发票仅44.422万元，并请区后续跟进企业付款情况。</t>
  </si>
  <si>
    <t>长宁区</t>
  </si>
  <si>
    <r>
      <rPr>
        <sz val="10"/>
        <color indexed="8"/>
        <rFont val="宋体"/>
        <family val="0"/>
      </rPr>
      <t>上海纽斯斯帕休闲会所有限公司</t>
    </r>
  </si>
  <si>
    <r>
      <t>LSS1-0.7-Y</t>
    </r>
    <r>
      <rPr>
        <sz val="10"/>
        <color indexed="8"/>
        <rFont val="宋体"/>
        <family val="0"/>
      </rPr>
      <t>、</t>
    </r>
    <r>
      <rPr>
        <sz val="10"/>
        <color indexed="8"/>
        <rFont val="Times New Roman"/>
        <family val="1"/>
      </rPr>
      <t>Q</t>
    </r>
  </si>
  <si>
    <t>CLHS0.58-85/65-Y(Q)</t>
  </si>
  <si>
    <r>
      <rPr>
        <sz val="10"/>
        <color indexed="8"/>
        <rFont val="宋体"/>
        <family val="0"/>
      </rPr>
      <t>上海太平洋大饭店有限公司</t>
    </r>
  </si>
  <si>
    <t>CB200X-350-150ST</t>
  </si>
  <si>
    <r>
      <rPr>
        <sz val="10"/>
        <color indexed="8"/>
        <rFont val="宋体"/>
        <family val="0"/>
      </rPr>
      <t>上海虹桥经济技术开发区物业经营管理有限公司</t>
    </r>
    <r>
      <rPr>
        <sz val="10"/>
        <color indexed="8"/>
        <rFont val="Times New Roman"/>
        <family val="1"/>
      </rPr>
      <t>(</t>
    </r>
    <r>
      <rPr>
        <sz val="10"/>
        <color indexed="8"/>
        <rFont val="宋体"/>
        <family val="0"/>
      </rPr>
      <t>东方国际</t>
    </r>
    <r>
      <rPr>
        <sz val="10"/>
        <color indexed="8"/>
        <rFont val="Times New Roman"/>
        <family val="1"/>
      </rPr>
      <t>)</t>
    </r>
  </si>
  <si>
    <r>
      <rPr>
        <sz val="10"/>
        <color indexed="8"/>
        <rFont val="宋体"/>
        <family val="0"/>
      </rPr>
      <t>小酋长蒸气锅炉</t>
    </r>
  </si>
  <si>
    <r>
      <rPr>
        <sz val="10"/>
        <color indexed="8"/>
        <rFont val="宋体"/>
        <family val="0"/>
      </rPr>
      <t>根据合同条款，目前付款仅</t>
    </r>
    <r>
      <rPr>
        <sz val="10"/>
        <color indexed="8"/>
        <rFont val="Times New Roman"/>
        <family val="1"/>
      </rPr>
      <t>137.2</t>
    </r>
    <r>
      <rPr>
        <sz val="10"/>
        <color indexed="8"/>
        <rFont val="宋体"/>
        <family val="0"/>
      </rPr>
      <t>万元，请区后续更进付款情况。</t>
    </r>
  </si>
  <si>
    <r>
      <rPr>
        <sz val="10"/>
        <color indexed="8"/>
        <rFont val="宋体"/>
        <family val="0"/>
      </rPr>
      <t>上海虹桥经济技术开发区物业经营管理有限公司</t>
    </r>
    <r>
      <rPr>
        <sz val="10"/>
        <color indexed="8"/>
        <rFont val="Times New Roman"/>
        <family val="1"/>
      </rPr>
      <t>(</t>
    </r>
    <r>
      <rPr>
        <sz val="10"/>
        <color indexed="8"/>
        <rFont val="宋体"/>
        <family val="0"/>
      </rPr>
      <t>新虹桥中心</t>
    </r>
    <r>
      <rPr>
        <sz val="10"/>
        <color indexed="8"/>
        <rFont val="Times New Roman"/>
        <family val="1"/>
      </rPr>
      <t>)</t>
    </r>
  </si>
  <si>
    <t>UL-S4000</t>
  </si>
  <si>
    <t>目前付款112.98万，请区后续更进付款情况。</t>
  </si>
  <si>
    <r>
      <rPr>
        <sz val="10"/>
        <color indexed="8"/>
        <rFont val="宋体"/>
        <family val="0"/>
      </rPr>
      <t>油改气、更换燃烧器</t>
    </r>
  </si>
  <si>
    <r>
      <rPr>
        <sz val="10"/>
        <color indexed="8"/>
        <rFont val="宋体"/>
        <family val="0"/>
      </rPr>
      <t>上海机场（集团）有限公司</t>
    </r>
  </si>
  <si>
    <t>HWK 3000</t>
  </si>
  <si>
    <t>2019.11.1</t>
  </si>
  <si>
    <t>已付款140.98万元，请区后续跟进付款情况。</t>
  </si>
  <si>
    <t>HWK 2500</t>
  </si>
  <si>
    <r>
      <rPr>
        <sz val="10"/>
        <color indexed="8"/>
        <rFont val="宋体"/>
        <family val="0"/>
      </rPr>
      <t>上海古北（集团）有限公司</t>
    </r>
  </si>
  <si>
    <t>Vitopmax200      M241</t>
  </si>
  <si>
    <r>
      <rPr>
        <sz val="10"/>
        <color indexed="8"/>
        <rFont val="宋体"/>
        <family val="0"/>
      </rPr>
      <t>上海虹桥宾馆有限公司</t>
    </r>
  </si>
  <si>
    <t>2019.9.10</t>
  </si>
  <si>
    <t>上海外航古北湾大酒店有限公司</t>
  </si>
  <si>
    <t>UL-S3200</t>
  </si>
  <si>
    <t>2019.9.18</t>
  </si>
  <si>
    <t>0#柴油</t>
  </si>
  <si>
    <t>发票金额117.3万，锅炉房改造建设不列入投资额。</t>
  </si>
  <si>
    <r>
      <t>0#</t>
    </r>
    <r>
      <rPr>
        <sz val="10"/>
        <color indexed="8"/>
        <rFont val="宋体"/>
        <family val="0"/>
      </rPr>
      <t>柴油</t>
    </r>
  </si>
  <si>
    <r>
      <rPr>
        <sz val="10"/>
        <color indexed="8"/>
        <rFont val="宋体"/>
        <family val="0"/>
      </rPr>
      <t>上海西郊宾馆</t>
    </r>
  </si>
  <si>
    <t>VITOPLEX200  SX2A</t>
  </si>
  <si>
    <r>
      <rPr>
        <sz val="10"/>
        <rFont val="宋体"/>
        <family val="0"/>
      </rPr>
      <t>企业已付款</t>
    </r>
    <r>
      <rPr>
        <sz val="10"/>
        <rFont val="Times New Roman"/>
        <family val="1"/>
      </rPr>
      <t>158.515</t>
    </r>
    <r>
      <rPr>
        <sz val="10"/>
        <rFont val="宋体"/>
        <family val="0"/>
      </rPr>
      <t>万元，请区后续跟进企业付款情况。</t>
    </r>
  </si>
  <si>
    <t>Vitoplex 100</t>
  </si>
  <si>
    <t>GT309/11</t>
  </si>
  <si>
    <t>GT414</t>
  </si>
  <si>
    <r>
      <rPr>
        <sz val="10"/>
        <color indexed="8"/>
        <rFont val="宋体"/>
        <family val="0"/>
      </rPr>
      <t>上海文化广播影视集团</t>
    </r>
  </si>
  <si>
    <r>
      <t>WNS1.4-1.0/95/70-Y</t>
    </r>
    <r>
      <rPr>
        <sz val="10"/>
        <color indexed="8"/>
        <rFont val="宋体"/>
        <family val="0"/>
      </rPr>
      <t>（</t>
    </r>
    <r>
      <rPr>
        <sz val="10"/>
        <color indexed="8"/>
        <rFont val="Times New Roman"/>
        <family val="1"/>
      </rPr>
      <t>Q</t>
    </r>
    <r>
      <rPr>
        <sz val="10"/>
        <color indexed="8"/>
        <rFont val="宋体"/>
        <family val="0"/>
      </rPr>
      <t>）</t>
    </r>
  </si>
  <si>
    <t>北京搜厚物业管理有限公司上海第二分公司</t>
  </si>
  <si>
    <r>
      <t>HG-60</t>
    </r>
    <r>
      <rPr>
        <sz val="10"/>
        <color indexed="8"/>
        <rFont val="宋体"/>
        <family val="0"/>
      </rPr>
      <t>（</t>
    </r>
    <r>
      <rPr>
        <sz val="10"/>
        <color indexed="8"/>
        <rFont val="Times New Roman"/>
        <family val="1"/>
      </rPr>
      <t>QXS0.7-1.0/90/70-Q</t>
    </r>
    <r>
      <rPr>
        <sz val="10"/>
        <color indexed="8"/>
        <rFont val="宋体"/>
        <family val="0"/>
      </rPr>
      <t>）</t>
    </r>
  </si>
  <si>
    <r>
      <rPr>
        <sz val="10"/>
        <rFont val="宋体"/>
        <family val="0"/>
      </rPr>
      <t>发票仅</t>
    </r>
    <r>
      <rPr>
        <sz val="10"/>
        <rFont val="Times New Roman"/>
        <family val="1"/>
      </rPr>
      <t>34.8</t>
    </r>
    <r>
      <rPr>
        <sz val="10"/>
        <rFont val="宋体"/>
        <family val="0"/>
      </rPr>
      <t>万元，投资额认定</t>
    </r>
    <r>
      <rPr>
        <sz val="10"/>
        <rFont val="Times New Roman"/>
        <family val="1"/>
      </rPr>
      <t>34.8</t>
    </r>
    <r>
      <rPr>
        <sz val="10"/>
        <rFont val="宋体"/>
        <family val="0"/>
      </rPr>
      <t>万元。</t>
    </r>
  </si>
  <si>
    <r>
      <rPr>
        <sz val="10"/>
        <color indexed="8"/>
        <rFont val="宋体"/>
        <family val="0"/>
      </rPr>
      <t>中华企业股份有限公司</t>
    </r>
  </si>
  <si>
    <t>GT399</t>
  </si>
  <si>
    <t>项目已付款22.26万，请区后续跟进付款情况</t>
  </si>
  <si>
    <r>
      <rPr>
        <sz val="10"/>
        <color indexed="8"/>
        <rFont val="宋体"/>
        <family val="0"/>
      </rPr>
      <t>上海展盈房地产开发有限公司</t>
    </r>
  </si>
  <si>
    <t>ZWNS240-Q-2.8</t>
  </si>
  <si>
    <r>
      <rPr>
        <sz val="10"/>
        <color indexed="10"/>
        <rFont val="宋体"/>
        <family val="0"/>
      </rPr>
      <t>长宁区</t>
    </r>
  </si>
  <si>
    <t>上海展鸿房地产开发有限公司</t>
  </si>
  <si>
    <t>WNS0.93-1.0/80/60-60/50-Q</t>
  </si>
  <si>
    <r>
      <rPr>
        <sz val="10"/>
        <color indexed="10"/>
        <rFont val="宋体"/>
        <family val="0"/>
      </rPr>
      <t>更换燃烧器</t>
    </r>
  </si>
  <si>
    <t>WNS1.75-1.0/80/60-60/50-Q</t>
  </si>
  <si>
    <r>
      <rPr>
        <sz val="10"/>
        <color indexed="8"/>
        <rFont val="宋体"/>
        <family val="0"/>
      </rPr>
      <t>上海君丽大酒店管理有限公司</t>
    </r>
  </si>
  <si>
    <t>SV-4005G-H</t>
  </si>
  <si>
    <r>
      <rPr>
        <sz val="10"/>
        <color indexed="8"/>
        <rFont val="宋体"/>
        <family val="0"/>
      </rPr>
      <t>已付款</t>
    </r>
    <r>
      <rPr>
        <sz val="10"/>
        <color indexed="8"/>
        <rFont val="Times New Roman"/>
        <family val="1"/>
      </rPr>
      <t>39.2</t>
    </r>
    <r>
      <rPr>
        <sz val="10"/>
        <color indexed="8"/>
        <rFont val="宋体"/>
        <family val="0"/>
      </rPr>
      <t>万元，请区后续跟进付款情况</t>
    </r>
  </si>
  <si>
    <r>
      <rPr>
        <sz val="10"/>
        <color indexed="8"/>
        <rFont val="宋体"/>
        <family val="0"/>
      </rPr>
      <t>上海百联西郊购物中心有限公司</t>
    </r>
  </si>
  <si>
    <t>WNS2.1-1.0/95/70-QC</t>
  </si>
  <si>
    <t>上海虹桥迎宾馆</t>
  </si>
  <si>
    <t>VITOROND200</t>
  </si>
  <si>
    <r>
      <rPr>
        <sz val="10"/>
        <color indexed="8"/>
        <rFont val="宋体"/>
        <family val="0"/>
      </rPr>
      <t>项目已付款</t>
    </r>
    <r>
      <rPr>
        <sz val="10"/>
        <color indexed="8"/>
        <rFont val="Times New Roman"/>
        <family val="1"/>
      </rPr>
      <t>154.89</t>
    </r>
    <r>
      <rPr>
        <sz val="10"/>
        <color indexed="8"/>
        <rFont val="宋体"/>
        <family val="0"/>
      </rPr>
      <t>万元，请区后续跟进企业付款情况。</t>
    </r>
  </si>
  <si>
    <t>0150</t>
  </si>
  <si>
    <t>0149</t>
  </si>
  <si>
    <t>Vitoplex200     SX2A</t>
  </si>
  <si>
    <t>0606</t>
  </si>
  <si>
    <t>PS-285</t>
  </si>
  <si>
    <t>0153</t>
  </si>
  <si>
    <t>0151</t>
  </si>
  <si>
    <t>FSM-1400</t>
  </si>
  <si>
    <t>0311</t>
  </si>
  <si>
    <t>0154</t>
  </si>
  <si>
    <t>0310</t>
  </si>
  <si>
    <r>
      <rPr>
        <sz val="10"/>
        <color indexed="8"/>
        <rFont val="宋体"/>
        <family val="0"/>
      </rPr>
      <t>上海联合利华有限公司</t>
    </r>
  </si>
  <si>
    <t>LHS-2.0-1.04-Y(Q)</t>
  </si>
  <si>
    <r>
      <rPr>
        <sz val="10"/>
        <color indexed="8"/>
        <rFont val="宋体"/>
        <family val="0"/>
      </rPr>
      <t>根据合同条款，目前已付款</t>
    </r>
    <r>
      <rPr>
        <sz val="10"/>
        <color indexed="8"/>
        <rFont val="Times New Roman"/>
        <family val="1"/>
      </rPr>
      <t>105.597</t>
    </r>
    <r>
      <rPr>
        <sz val="10"/>
        <color indexed="8"/>
        <rFont val="宋体"/>
        <family val="0"/>
      </rPr>
      <t>万，请区后续跟进企业付款情况。</t>
    </r>
  </si>
  <si>
    <r>
      <rPr>
        <sz val="10"/>
        <color indexed="8"/>
        <rFont val="宋体"/>
        <family val="0"/>
      </rPr>
      <t>上海花界企业发展有限公司</t>
    </r>
  </si>
  <si>
    <t>WNS1.05-1.0/95/70-YQ</t>
  </si>
  <si>
    <t>项目已付款28.95万元，请区后续跟进企业付款情况。</t>
  </si>
  <si>
    <r>
      <rPr>
        <sz val="10"/>
        <color indexed="8"/>
        <rFont val="宋体"/>
        <family val="0"/>
      </rPr>
      <t>中国国际航空股份有限公司上海分公司</t>
    </r>
  </si>
  <si>
    <t>LSS1.0-1.0-Q</t>
  </si>
  <si>
    <t>根据合同条款，目前已付款38万，请区后续跟进企业付款情况。</t>
  </si>
  <si>
    <r>
      <rPr>
        <sz val="10"/>
        <color indexed="8"/>
        <rFont val="宋体"/>
        <family val="0"/>
      </rPr>
      <t>上海高力国际物业服务有限公司</t>
    </r>
  </si>
  <si>
    <t>GE515-295KW</t>
  </si>
  <si>
    <t>2019.10.14</t>
  </si>
  <si>
    <r>
      <rPr>
        <sz val="10"/>
        <color indexed="8"/>
        <rFont val="宋体"/>
        <family val="0"/>
      </rPr>
      <t>根据合同条款，目前已付款</t>
    </r>
    <r>
      <rPr>
        <sz val="10"/>
        <color indexed="8"/>
        <rFont val="Times New Roman"/>
        <family val="1"/>
      </rPr>
      <t>6.12</t>
    </r>
    <r>
      <rPr>
        <sz val="10"/>
        <color indexed="8"/>
        <rFont val="宋体"/>
        <family val="0"/>
      </rPr>
      <t>万，请区后续跟进企业付款情况。</t>
    </r>
  </si>
  <si>
    <r>
      <rPr>
        <sz val="10"/>
        <color indexed="8"/>
        <rFont val="宋体"/>
        <family val="0"/>
      </rPr>
      <t>上海奥尚物业有限公司</t>
    </r>
  </si>
  <si>
    <r>
      <rPr>
        <sz val="10"/>
        <color indexed="8"/>
        <rFont val="宋体"/>
        <family val="0"/>
      </rPr>
      <t>溴化锂</t>
    </r>
    <r>
      <rPr>
        <sz val="10"/>
        <color indexed="8"/>
        <rFont val="Times New Roman"/>
        <family val="1"/>
      </rPr>
      <t>REDG032T</t>
    </r>
  </si>
  <si>
    <t>松江区</t>
  </si>
  <si>
    <t>上海明旺环保产品有限公司</t>
  </si>
  <si>
    <t>YQ(Y)W-1400Q(Y)</t>
  </si>
  <si>
    <t>上海利旁包装有限公司</t>
  </si>
  <si>
    <t>WNS0.7-1.0-QY</t>
  </si>
  <si>
    <r>
      <t>目前发票金额4</t>
    </r>
    <r>
      <rPr>
        <sz val="10"/>
        <color indexed="8"/>
        <rFont val="宋体"/>
        <family val="0"/>
      </rPr>
      <t>.2</t>
    </r>
    <r>
      <rPr>
        <sz val="10"/>
        <color indexed="8"/>
        <rFont val="宋体"/>
        <family val="0"/>
      </rPr>
      <t>万元，请补齐。</t>
    </r>
  </si>
  <si>
    <t>上海味之素氨基酸有限公司</t>
  </si>
  <si>
    <t>WNS11-1-Y</t>
  </si>
  <si>
    <t>上海汽车地毯总厂有限公司</t>
  </si>
  <si>
    <t>IT-500-25-H</t>
  </si>
  <si>
    <t>上海佘山国际高尔夫管理有限公司</t>
  </si>
  <si>
    <t>GE615-570KW</t>
  </si>
  <si>
    <t>目前发票仅211337.9元，请区后续跟进付款情况。</t>
  </si>
  <si>
    <t>上海方心制药科技有限公司</t>
  </si>
  <si>
    <t>WN4-1.25-Y/C</t>
  </si>
  <si>
    <t>上海农林职业技术学院</t>
  </si>
  <si>
    <t>WNS1.0-1.0-Y/Q</t>
  </si>
  <si>
    <t>WNS2-1.25-Y、Q</t>
  </si>
  <si>
    <t>丞燕(上海)有限公司</t>
  </si>
  <si>
    <t>上海小田装饰用品有限公司</t>
  </si>
  <si>
    <t>LHS0.5-0.7-YC</t>
  </si>
  <si>
    <t>威图电子机械技术(上海)有限公司</t>
  </si>
  <si>
    <t>UT1900</t>
  </si>
  <si>
    <t>上海爱迦俪日用化妆品厂</t>
  </si>
  <si>
    <t>LHS0.1-0.4-Y、Q</t>
  </si>
  <si>
    <t>0号柴油</t>
  </si>
  <si>
    <t>按最低2万补贴</t>
  </si>
  <si>
    <t>上海松江农业发展有限公司</t>
  </si>
  <si>
    <t>WNS2.8-1.1/95/70-Y/Q</t>
  </si>
  <si>
    <t>上海天宝蜂产品有限公司</t>
  </si>
  <si>
    <t>上海廿一客食品有限公司</t>
  </si>
  <si>
    <t>WNS3.0-1.0-Y(Q)</t>
  </si>
  <si>
    <t>上海大正力保健有限公司</t>
  </si>
  <si>
    <t>CZI-2000FS(BM)  LSS2.0-1.0-Y</t>
  </si>
  <si>
    <t>上海森中电器有限公司</t>
  </si>
  <si>
    <t>LSS0.5-1.0-Y-EH</t>
  </si>
  <si>
    <t>上海扬盛包装印刷有限公司</t>
  </si>
  <si>
    <t>上海国纪电子材料有限公司</t>
  </si>
  <si>
    <t>YYW-3000YQ</t>
  </si>
  <si>
    <t>YYW-2900YQ</t>
  </si>
  <si>
    <t>YYW-2300YQ</t>
  </si>
  <si>
    <t>YYW-1500YQ</t>
  </si>
  <si>
    <t>元盛食品制造(上海)有限公司</t>
  </si>
  <si>
    <t>LSS1.0-1.0-YQ</t>
  </si>
  <si>
    <t>上海鸿儒科技发现有限公司</t>
  </si>
  <si>
    <t>上海民乐化工有限公司</t>
  </si>
  <si>
    <t>WNS4-1.25-Y、Q</t>
  </si>
  <si>
    <t>上海富振房地产开发有限公司</t>
  </si>
  <si>
    <t>WNS1.5-1.0-YQ</t>
  </si>
  <si>
    <t>ZWNS150-Q</t>
  </si>
  <si>
    <t>ZWNS200-Q</t>
  </si>
  <si>
    <t>上海京元食品有限公司</t>
  </si>
  <si>
    <t>CWNS1.4-85/60-Y</t>
  </si>
  <si>
    <t>上海早田食品有限公司</t>
  </si>
  <si>
    <t>YY(Q)W-700Y(Q)</t>
  </si>
  <si>
    <t>阿德邦氟塑科技（上海）有限公司</t>
  </si>
  <si>
    <t>YQW-5000Q</t>
  </si>
  <si>
    <t>斯必能通讯器材（上海）有限公司</t>
  </si>
  <si>
    <t>LHS0.23-0.09/85/60-Q</t>
  </si>
  <si>
    <t>上海华尔卡氟塑料制品有限公司</t>
  </si>
  <si>
    <t>LSS0.5-1.0-Q</t>
  </si>
  <si>
    <t>上海世茂庄园置业有限公司佘山茂御洒店</t>
  </si>
  <si>
    <t>VITOMAX200HS</t>
  </si>
  <si>
    <t>发票金额1035000元。并请跟进后续企业付款情况。</t>
  </si>
  <si>
    <t>上海茗晟食品有限公司</t>
  </si>
  <si>
    <t>LSS0.5-0.8-Y/Q</t>
  </si>
  <si>
    <t>日播时尚集团股份有限公司</t>
  </si>
  <si>
    <t>上海亚中贸易发展有限公司</t>
  </si>
  <si>
    <t>YY(Q)W-930Y(Q)</t>
  </si>
  <si>
    <t>龙工(上海)精工液压有限公司</t>
  </si>
  <si>
    <t>CLHS0.35-85/60-Y、Q</t>
  </si>
  <si>
    <t>上海新黄河制药有限公司</t>
  </si>
  <si>
    <t>上海英式风貌投资发展有限公司</t>
  </si>
  <si>
    <t>DW-1810</t>
  </si>
  <si>
    <t>换算kW</t>
  </si>
  <si>
    <t>上海悦彤精细化工厂</t>
  </si>
  <si>
    <t>上海大众国际会议中心有限公司</t>
  </si>
  <si>
    <t>WNS2-1.0-YC</t>
  </si>
  <si>
    <t>上海艾魁英生物科技有限公司</t>
  </si>
  <si>
    <t>上海松卫医工贸有限公司大港洗涤分公司</t>
  </si>
  <si>
    <t>WNS2.0-1.0-Y/Q</t>
  </si>
  <si>
    <t>燃烧器改造</t>
  </si>
  <si>
    <t>更换整体锅炉</t>
  </si>
  <si>
    <t>华尔卡密封件制品(上海)有限公司</t>
  </si>
  <si>
    <t>CZI-2000WS(LSS2.0-1.0-Y、Q)</t>
  </si>
  <si>
    <t>上海麦福生物制品有限公司</t>
  </si>
  <si>
    <t>油改气更换燃烧器</t>
  </si>
  <si>
    <t>上海奈雅伊食品有限公司</t>
  </si>
  <si>
    <t>LSS0.2-0.8-Y/Q</t>
  </si>
  <si>
    <t>LSS0.3-0.8-Y/Q</t>
  </si>
  <si>
    <t>上海奕方农业科技股份有限公司</t>
  </si>
  <si>
    <t>上海月之恒食品有限公司</t>
  </si>
  <si>
    <t>LSS0.15-0.7-YC（03p39）</t>
  </si>
  <si>
    <t>油改气更换锅炉</t>
  </si>
  <si>
    <t>LSS0.2-0.7-YC（03y5）</t>
  </si>
  <si>
    <t>LSS0.2-0.7-YC（03y1）</t>
  </si>
  <si>
    <t>LSS0.2-0.7-YC（12y3）</t>
  </si>
  <si>
    <t>上海竹伊服饰有限公司</t>
  </si>
  <si>
    <t>上海先锋服装水洗有限公司</t>
  </si>
  <si>
    <t>上海科默家具有限公司</t>
  </si>
  <si>
    <t>CLHS0.23-95/70-Y</t>
  </si>
  <si>
    <t>油改电更换锅炉</t>
  </si>
  <si>
    <t>燃柴油</t>
  </si>
  <si>
    <t>上海基隆腊光纸有限公司</t>
  </si>
  <si>
    <t>上海天喔食品生产有限公司</t>
  </si>
  <si>
    <t>YY(Q)W-1500Y(Q)</t>
  </si>
  <si>
    <t>WNS2-1-Q、Y</t>
  </si>
  <si>
    <t>上海世茂喜达酒店管理有限公司</t>
  </si>
  <si>
    <t>ZWNS0.5-1.0/80/50(60/50)-Q</t>
  </si>
  <si>
    <t>箭牌糖类（上海）有限公司</t>
  </si>
  <si>
    <t>RB3000WNS5.0-1.0-Y、Q</t>
  </si>
  <si>
    <t>上海中金能源投资有限公司</t>
  </si>
  <si>
    <t>ZRQ-120NW</t>
  </si>
  <si>
    <t>ZRQ-240NW</t>
  </si>
  <si>
    <t>上海旭洋绿色食品有限公司</t>
  </si>
  <si>
    <t>上海千祺羊绒制衣有限公司</t>
  </si>
  <si>
    <t>上海汉地润滑油有限公司</t>
  </si>
  <si>
    <t>YY（Q）W-1200Y.Q</t>
  </si>
  <si>
    <t>换燃烧器</t>
  </si>
  <si>
    <t>上海新晖大酒店有限公司</t>
  </si>
  <si>
    <t>CWNS0.70-95/70-YQ</t>
  </si>
  <si>
    <t>好富顿(上海)高级工业介质有限公司</t>
  </si>
  <si>
    <t>油改气整体更换锅炉</t>
  </si>
  <si>
    <t>思泰瑞奥星制药设备(上海)有限公司</t>
  </si>
  <si>
    <t>WNS3-1-QY</t>
  </si>
  <si>
    <t>上海东洋炭素有限公司</t>
  </si>
  <si>
    <t>FB-H1.45</t>
  </si>
  <si>
    <t>上海海宝特种润滑油有限公司</t>
  </si>
  <si>
    <t>WNS2-1.25-Y</t>
  </si>
  <si>
    <t>上海福贝宠物用品股份有限公司</t>
  </si>
  <si>
    <t>WNS3-1.25-Y、Q</t>
  </si>
  <si>
    <t>上海晟博宠物用品有限公司</t>
  </si>
  <si>
    <t>WNS1-0.7-YQ</t>
  </si>
  <si>
    <t>目前发票金额12.42万元，请区后续跟进企业付款情况。</t>
  </si>
  <si>
    <t>上海之禾服饰有限公司</t>
  </si>
  <si>
    <t>FSA-030</t>
  </si>
  <si>
    <r>
      <t>目前发票金额1</t>
    </r>
    <r>
      <rPr>
        <sz val="10"/>
        <color indexed="8"/>
        <rFont val="宋体"/>
        <family val="0"/>
      </rPr>
      <t>2.11</t>
    </r>
    <r>
      <rPr>
        <sz val="10"/>
        <color indexed="8"/>
        <rFont val="宋体"/>
        <family val="0"/>
      </rPr>
      <t>万元，请区后续跟进企业付款情况。</t>
    </r>
  </si>
  <si>
    <t>LWS0.47-1.04-Y(Q</t>
  </si>
  <si>
    <t>上海市松江区泗泾医院</t>
  </si>
  <si>
    <t>上海莱宝啤酒酿造有限公司</t>
  </si>
  <si>
    <t>LSS0.5-0.8-Y.Q</t>
  </si>
  <si>
    <t>目前发票金额7.35万元，请区后续跟进企业付款情况。</t>
  </si>
  <si>
    <t>上海宝立食品科技有限公司</t>
  </si>
  <si>
    <t>LSS2-1.0-Y</t>
  </si>
  <si>
    <t>嘉艺(上海)包装制品有限公司</t>
  </si>
  <si>
    <t>设备投资额封顶。</t>
  </si>
  <si>
    <t>宝山区</t>
  </si>
  <si>
    <t>上海乐宝日化股份有限公司</t>
  </si>
  <si>
    <t>WNS3-1.25-YC</t>
  </si>
  <si>
    <t>上海萨莎化妆品有限公司</t>
  </si>
  <si>
    <t>WNS3-1.25-QT</t>
  </si>
  <si>
    <t>上海一诺金属防护材料有限公司</t>
  </si>
  <si>
    <t>WNS1-1-YQ</t>
  </si>
  <si>
    <t>上海高强度螺栓厂有限公司</t>
  </si>
  <si>
    <t>RB1250</t>
  </si>
  <si>
    <r>
      <t>更换锅炉</t>
    </r>
    <r>
      <rPr>
        <sz val="10"/>
        <color indexed="8"/>
        <rFont val="Times New Roman"/>
        <family val="1"/>
      </rPr>
      <t>WNS2-1.0-Y/Q  2t/h</t>
    </r>
  </si>
  <si>
    <t>上海交通大学医学院附属第九人民医院</t>
  </si>
  <si>
    <t>更换低氮燃烧器</t>
  </si>
  <si>
    <t>上海铃兰卫生用品有限公司</t>
  </si>
  <si>
    <t>LSS2.0-1.0-Q-EL</t>
  </si>
  <si>
    <r>
      <t>更换锅炉（</t>
    </r>
    <r>
      <rPr>
        <sz val="10"/>
        <color indexed="8"/>
        <rFont val="Times New Roman"/>
        <family val="1"/>
      </rPr>
      <t>WNS2.0-1.0-Y.Q</t>
    </r>
    <r>
      <rPr>
        <sz val="10"/>
        <color indexed="8"/>
        <rFont val="宋体"/>
        <family val="0"/>
      </rPr>
      <t>，</t>
    </r>
    <r>
      <rPr>
        <sz val="10"/>
        <color indexed="8"/>
        <rFont val="Times New Roman"/>
        <family val="1"/>
      </rPr>
      <t>2</t>
    </r>
    <r>
      <rPr>
        <sz val="10"/>
        <color indexed="8"/>
        <rFont val="宋体"/>
        <family val="0"/>
      </rPr>
      <t>吨）</t>
    </r>
  </si>
  <si>
    <t>上海上食肉类有限公司</t>
  </si>
  <si>
    <t>发票投资额封顶。</t>
  </si>
  <si>
    <t>上海相宜本草化妆品股份有限公司</t>
  </si>
  <si>
    <t>SHBVCOCHRAN-S-P2000-LO</t>
  </si>
  <si>
    <t>油改气、更换低氮燃烧器</t>
  </si>
  <si>
    <r>
      <t>根据合同条款，已付款3</t>
    </r>
    <r>
      <rPr>
        <sz val="10"/>
        <color indexed="8"/>
        <rFont val="宋体"/>
        <family val="0"/>
      </rPr>
      <t>3.25万，请区后续跟进付款情况。</t>
    </r>
  </si>
  <si>
    <t>益美高（上海）制冷设备有限公司</t>
  </si>
  <si>
    <t>WNS1.75-1.01</t>
  </si>
  <si>
    <r>
      <t>更换锅炉</t>
    </r>
    <r>
      <rPr>
        <sz val="10"/>
        <color indexed="8"/>
        <rFont val="Times New Roman"/>
        <family val="1"/>
      </rPr>
      <t>CLSS1.05-Q1.5t/h</t>
    </r>
  </si>
  <si>
    <t>轻质燃油</t>
  </si>
  <si>
    <t>上海试四赫维化工有限公司</t>
  </si>
  <si>
    <t>WNS1-1.25-QT</t>
  </si>
  <si>
    <t>上海美兰湖生物有限公司</t>
  </si>
  <si>
    <t>上海久安水质稳定剂厂</t>
  </si>
  <si>
    <t>复旦大学附属华山医院北院</t>
  </si>
  <si>
    <r>
      <t>更换燃烧器</t>
    </r>
    <r>
      <rPr>
        <sz val="10"/>
        <color indexed="8"/>
        <rFont val="Times New Roman"/>
        <family val="1"/>
      </rPr>
      <t>RS200</t>
    </r>
  </si>
  <si>
    <r>
      <t>更换燃烧器</t>
    </r>
    <r>
      <rPr>
        <sz val="10"/>
        <color indexed="8"/>
        <rFont val="Times New Roman"/>
        <family val="1"/>
      </rPr>
      <t>RS610</t>
    </r>
  </si>
  <si>
    <t>上海美兰湖妇产科医院有限公司</t>
  </si>
  <si>
    <t>上海美兰湖酒店经营管理有限公司</t>
  </si>
  <si>
    <t>GT411</t>
  </si>
  <si>
    <t>SV-15004G-H</t>
  </si>
  <si>
    <t>上海三航奔腾建设工程有限公司</t>
  </si>
  <si>
    <r>
      <t>菲斯曼</t>
    </r>
    <r>
      <rPr>
        <sz val="10"/>
        <color indexed="8"/>
        <rFont val="Times New Roman"/>
        <family val="1"/>
      </rPr>
      <t>VITOPLEX200 SX2A</t>
    </r>
  </si>
  <si>
    <t>上海正章洗涤用品厂有限公司</t>
  </si>
  <si>
    <r>
      <t>WNS2-1.25-Y</t>
    </r>
    <r>
      <rPr>
        <sz val="10"/>
        <color indexed="8"/>
        <rFont val="宋体"/>
        <family val="0"/>
      </rPr>
      <t>、</t>
    </r>
    <r>
      <rPr>
        <sz val="10"/>
        <color indexed="8"/>
        <rFont val="Times New Roman"/>
        <family val="1"/>
      </rPr>
      <t>Q</t>
    </r>
  </si>
  <si>
    <t>根据合同条款，已付款28.78万，请区后续跟进付款情况。</t>
  </si>
  <si>
    <t>上海乐宝酒店服务有限公司</t>
  </si>
  <si>
    <t>根据合同条款，项目未付款，请区后续跟进付款情况。</t>
  </si>
  <si>
    <t>经纬置地有限公司</t>
  </si>
  <si>
    <r>
      <t>6台锅炉都于</t>
    </r>
    <r>
      <rPr>
        <sz val="10"/>
        <color indexed="8"/>
        <rFont val="宋体"/>
        <family val="0"/>
      </rPr>
      <t>2019年安装监督，现场核查。</t>
    </r>
  </si>
  <si>
    <t>WNS1.4-1.0/95/70-Y/Q</t>
  </si>
  <si>
    <t>WNS0.7-1.0/95/70-Y/Q</t>
  </si>
  <si>
    <t>上海埃科友品实业发展有限公司</t>
  </si>
  <si>
    <r>
      <t>更换锅炉（</t>
    </r>
    <r>
      <rPr>
        <sz val="10"/>
        <color indexed="8"/>
        <rFont val="Times New Roman"/>
        <family val="1"/>
      </rPr>
      <t>CZI-2000WS,2T/H</t>
    </r>
    <r>
      <rPr>
        <sz val="10"/>
        <color indexed="8"/>
        <rFont val="宋体"/>
        <family val="0"/>
      </rPr>
      <t>）</t>
    </r>
  </si>
  <si>
    <t>上海尤希路化学工业有限公司</t>
  </si>
  <si>
    <t>上海建材集团防水材料有限公司</t>
  </si>
  <si>
    <r>
      <t>YY</t>
    </r>
    <r>
      <rPr>
        <sz val="10"/>
        <color indexed="8"/>
        <rFont val="宋体"/>
        <family val="0"/>
      </rPr>
      <t>（</t>
    </r>
    <r>
      <rPr>
        <sz val="10"/>
        <color indexed="8"/>
        <rFont val="Times New Roman"/>
        <family val="1"/>
      </rPr>
      <t>Q</t>
    </r>
    <r>
      <rPr>
        <sz val="10"/>
        <color indexed="8"/>
        <rFont val="宋体"/>
        <family val="0"/>
      </rPr>
      <t>）</t>
    </r>
    <r>
      <rPr>
        <sz val="10"/>
        <color indexed="8"/>
        <rFont val="Times New Roman"/>
        <family val="1"/>
      </rPr>
      <t>-1800Y</t>
    </r>
    <r>
      <rPr>
        <sz val="10"/>
        <color indexed="8"/>
        <rFont val="宋体"/>
        <family val="0"/>
      </rPr>
      <t>（</t>
    </r>
    <r>
      <rPr>
        <sz val="10"/>
        <color indexed="8"/>
        <rFont val="Times New Roman"/>
        <family val="1"/>
      </rPr>
      <t>Q</t>
    </r>
    <r>
      <rPr>
        <sz val="10"/>
        <color indexed="8"/>
        <rFont val="宋体"/>
        <family val="0"/>
      </rPr>
      <t>）</t>
    </r>
  </si>
  <si>
    <t>上海石洞口煤气制气有限公司</t>
  </si>
  <si>
    <r>
      <t>WNS1.0-0.8-Y</t>
    </r>
    <r>
      <rPr>
        <sz val="10"/>
        <color indexed="8"/>
        <rFont val="宋体"/>
        <family val="0"/>
      </rPr>
      <t>（</t>
    </r>
    <r>
      <rPr>
        <sz val="10"/>
        <color indexed="8"/>
        <rFont val="Times New Roman"/>
        <family val="1"/>
      </rPr>
      <t>Q</t>
    </r>
    <r>
      <rPr>
        <sz val="10"/>
        <color indexed="8"/>
        <rFont val="宋体"/>
        <family val="0"/>
      </rPr>
      <t>）</t>
    </r>
  </si>
  <si>
    <t>上海百诺食品有限公司</t>
  </si>
  <si>
    <r>
      <t>WNS2-1.25-Y</t>
    </r>
    <r>
      <rPr>
        <sz val="10"/>
        <color indexed="8"/>
        <rFont val="宋体"/>
        <family val="0"/>
      </rPr>
      <t>（</t>
    </r>
    <r>
      <rPr>
        <sz val="10"/>
        <color indexed="8"/>
        <rFont val="Times New Roman"/>
        <family val="1"/>
      </rPr>
      <t>Q</t>
    </r>
    <r>
      <rPr>
        <sz val="10"/>
        <color indexed="8"/>
        <rFont val="宋体"/>
        <family val="0"/>
      </rPr>
      <t>）</t>
    </r>
  </si>
  <si>
    <r>
      <t>WNS4-1.25-Y</t>
    </r>
    <r>
      <rPr>
        <sz val="10"/>
        <color indexed="8"/>
        <rFont val="宋体"/>
        <family val="0"/>
      </rPr>
      <t>（</t>
    </r>
    <r>
      <rPr>
        <sz val="10"/>
        <color indexed="8"/>
        <rFont val="Times New Roman"/>
        <family val="1"/>
      </rPr>
      <t>Q</t>
    </r>
    <r>
      <rPr>
        <sz val="10"/>
        <color indexed="8"/>
        <rFont val="宋体"/>
        <family val="0"/>
      </rPr>
      <t>）</t>
    </r>
  </si>
  <si>
    <t>上海恒青地产有限公司</t>
  </si>
  <si>
    <t>根据合同条款，已付款45万元，请区后续跟进付款情况。投资额封顶。</t>
  </si>
  <si>
    <t>上海紫薇悦园会务管理有限公司</t>
  </si>
  <si>
    <t>DW-1810T</t>
  </si>
  <si>
    <r>
      <t>更换锅炉（</t>
    </r>
    <r>
      <rPr>
        <sz val="10"/>
        <color indexed="8"/>
        <rFont val="Times New Roman"/>
        <family val="1"/>
      </rPr>
      <t>EB-1500C,0.53T/H</t>
    </r>
    <r>
      <rPr>
        <sz val="10"/>
        <color indexed="8"/>
        <rFont val="宋体"/>
        <family val="0"/>
      </rPr>
      <t>）</t>
    </r>
  </si>
  <si>
    <t>上海览现木业有限公司</t>
  </si>
  <si>
    <t>YYW-930Y.Q</t>
  </si>
  <si>
    <t>根据合同条款，已付款16万，并请区后续跟进付款情况。</t>
  </si>
  <si>
    <t>汉康豆类食品有限公司</t>
  </si>
  <si>
    <t>WNS10-1.25-Y/Q</t>
  </si>
  <si>
    <r>
      <t>CZI-1700GS</t>
    </r>
    <r>
      <rPr>
        <sz val="10"/>
        <color indexed="8"/>
        <rFont val="宋体"/>
        <family val="0"/>
      </rPr>
      <t>（</t>
    </r>
    <r>
      <rPr>
        <sz val="10"/>
        <color indexed="8"/>
        <rFont val="Times New Roman"/>
        <family val="1"/>
      </rPr>
      <t>RM</t>
    </r>
    <r>
      <rPr>
        <sz val="10"/>
        <color indexed="8"/>
        <rFont val="宋体"/>
        <family val="0"/>
      </rPr>
      <t>）（</t>
    </r>
    <r>
      <rPr>
        <sz val="10"/>
        <color indexed="8"/>
        <rFont val="Times New Roman"/>
        <family val="1"/>
      </rPr>
      <t>LSS1.7-1.0-Q</t>
    </r>
    <r>
      <rPr>
        <sz val="10"/>
        <color indexed="8"/>
        <rFont val="宋体"/>
        <family val="0"/>
      </rPr>
      <t>）</t>
    </r>
  </si>
  <si>
    <t>上海欧源豆类食品有限公司</t>
  </si>
  <si>
    <t>静安区</t>
  </si>
  <si>
    <t>上海世纪承乾物业管理有限公司</t>
  </si>
  <si>
    <t>WNS2.8-1.0-115/70-Y/Q</t>
  </si>
  <si>
    <t>发票金额22.89万，请补齐。</t>
  </si>
  <si>
    <t>福胜新天地（上海）实业有限公司</t>
  </si>
  <si>
    <t>WNS2.0-1.0-Q.Y</t>
  </si>
  <si>
    <t>2019.1.30</t>
  </si>
  <si>
    <t>上海国际贵都大饭店有限公司</t>
  </si>
  <si>
    <t>CB-100-500-150</t>
  </si>
  <si>
    <t>根据合同条款，项目已付款1283189.64元万，请跟进后续企业付款情况。</t>
  </si>
  <si>
    <t>上海宝禾置业有限公司</t>
  </si>
  <si>
    <t>ZRQ-120N-L</t>
  </si>
  <si>
    <t>上海恺凯能源科技有限公司</t>
  </si>
  <si>
    <t>S815-3700</t>
  </si>
  <si>
    <t>2019.6.27</t>
  </si>
  <si>
    <t>冠丰（上海）房地产发展有限公司</t>
  </si>
  <si>
    <t>WNS5.6-1.0/95/70-Y(Q)</t>
  </si>
  <si>
    <t>2019.6.23</t>
  </si>
  <si>
    <t>柴油/天然气</t>
  </si>
  <si>
    <t>WNS2.8-1.0/95/70-Y(Q)</t>
  </si>
  <si>
    <t>上海易德餐饮有限公司</t>
  </si>
  <si>
    <t>GT409</t>
  </si>
  <si>
    <t>上海仲盛晟置业有限公司</t>
  </si>
  <si>
    <t>HDK5000</t>
  </si>
  <si>
    <t>华侨城（上海）置地有限公司</t>
  </si>
  <si>
    <t>WSN2.1-16/95/70-Y/Q</t>
  </si>
  <si>
    <t>SX2A</t>
  </si>
  <si>
    <t>上海安荣物业管理服务有限公司</t>
  </si>
  <si>
    <t>2019.7.20</t>
  </si>
  <si>
    <t>上海市第一妇婴保健院</t>
  </si>
  <si>
    <t>CWNS0.7-85/60-Y(Q)</t>
  </si>
  <si>
    <t>上海机场（集团）有限公司</t>
  </si>
  <si>
    <t>2019.4.10</t>
  </si>
  <si>
    <t>根据合同条款，项目已付款75.9915万元，请跟进后续企业付款情况。</t>
  </si>
  <si>
    <t>上海宏仑房地产发展有限公司</t>
  </si>
  <si>
    <t>CALPAC承压热水锅炉</t>
  </si>
  <si>
    <t>上海百乐门大酒店有限公司</t>
  </si>
  <si>
    <t>GT530-18</t>
  </si>
  <si>
    <t>发票金额53.94万元，请跟进后续企业付款情况。</t>
  </si>
  <si>
    <t>上海商城有限公司</t>
  </si>
  <si>
    <t>MP12-10</t>
  </si>
  <si>
    <t>根据合同条款，项目已付款192.92315万元，请跟进后续企业付款情况。</t>
  </si>
  <si>
    <t>深圳市华侨城物业服务有限公司上海闸北分公司</t>
  </si>
  <si>
    <t>WNS2.8-1.0/95/70-Q</t>
  </si>
  <si>
    <t>2019.7.2</t>
  </si>
  <si>
    <t>中航物业管理有限公司上海分公司</t>
  </si>
  <si>
    <t>ST-PLUS2500</t>
  </si>
  <si>
    <t>2019.11.10</t>
  </si>
  <si>
    <t>根据合同条款，项目已付款165.664325万元，请跟进后续企业付款情况。</t>
  </si>
  <si>
    <t>上海欣起源商务酒店有限公司</t>
  </si>
  <si>
    <t>CLHS0.48-85/65-Y(Q)</t>
  </si>
  <si>
    <t>更换低氮锅炉HMLLNC-365</t>
  </si>
  <si>
    <t>2019.11.8</t>
  </si>
  <si>
    <t>CLHS0.24-85/65-Y(Q)</t>
  </si>
  <si>
    <t>德志房地产（上海）有限公司</t>
  </si>
  <si>
    <t>UL-S7000</t>
  </si>
  <si>
    <t>油改气、更换燃烧器（LCN62)</t>
  </si>
  <si>
    <t>根据合同条款，项目已付款127.6万元，请跟进后续企业付款情况。</t>
  </si>
  <si>
    <t>上海广慧物业管理有限公司</t>
  </si>
  <si>
    <t>油改气、更换燃烧器（HWG04A)</t>
  </si>
  <si>
    <t>根据合同条款，项目已付款62.4万元，请跟进后续企业付款情况。</t>
  </si>
  <si>
    <t>上海福乐思特房地产发展有限公司</t>
  </si>
  <si>
    <t>FB-H</t>
  </si>
  <si>
    <t>更换锅炉（CWNS2.1-85/65-Y.Q,热功率2.1MW)</t>
  </si>
  <si>
    <t>根据合同条款，项目已付款54.6万元，请跟进后续企业付款情况。</t>
  </si>
  <si>
    <t>嘉里建设管理（上海）有限公司</t>
  </si>
  <si>
    <t>WNS3.5-1.0/95/70-Y(Q)</t>
  </si>
  <si>
    <t>更换燃烧器（LCN44)</t>
  </si>
  <si>
    <t>根据合同条款，项目已付款381.573723万元，请跟进后续企业付款情况。</t>
  </si>
  <si>
    <t>WNS5.0-1.0-Y(Q)</t>
  </si>
  <si>
    <t>HT-1000/65</t>
  </si>
  <si>
    <t>更换燃烧器（GS11-01-I-13-B)</t>
  </si>
  <si>
    <t>FB-H2.44</t>
  </si>
  <si>
    <t>上海恒邦房地产开发有限公司</t>
  </si>
  <si>
    <t>Max-3 1250</t>
  </si>
  <si>
    <t>更换燃烧器BLU3000/1.4MW</t>
  </si>
  <si>
    <t>根据合同条款，项目需付60.55万元，现只付57.5225万元，请跟进后续企业付款情况并给出发票。</t>
  </si>
  <si>
    <t>上海越洋恒捷房地产开发有限公司</t>
  </si>
  <si>
    <t>HD01-5000（德国）</t>
  </si>
  <si>
    <t>根据合同条款，项目需付89万元，现只付76万元，请跟进后续企业付款情况并给出发票。</t>
  </si>
  <si>
    <t>上海恒勋资产管理有限公司宝华万豪酒店分公司</t>
  </si>
  <si>
    <t>上海国翔置业有限公司</t>
  </si>
  <si>
    <t>ZKS80-60/50-16BAR</t>
  </si>
  <si>
    <t>根据合同条款，项目需付83万元，现只付66.4万元，请跟进后续企业付款情况并给出发票。</t>
  </si>
  <si>
    <t>ZKS50-60/50-10BAR</t>
  </si>
  <si>
    <t>上海吉林实业有限公司</t>
  </si>
  <si>
    <t>LSS1.7-10/95/70-QC</t>
  </si>
  <si>
    <t>2019.10.25</t>
  </si>
  <si>
    <r>
      <t>项目已付款5</t>
    </r>
    <r>
      <rPr>
        <sz val="10"/>
        <color indexed="8"/>
        <rFont val="宋体"/>
        <family val="0"/>
      </rPr>
      <t>9.26万元，请区后续跟进付款情况</t>
    </r>
  </si>
  <si>
    <t>上海展览中心有限公司</t>
  </si>
  <si>
    <t>M235023</t>
  </si>
  <si>
    <t>M235021</t>
  </si>
  <si>
    <t>重庆天骄爱生活服务股份有限公司上海分公司</t>
  </si>
  <si>
    <t>发票仅95.62万元，并请跟进后续企业付款情况并给出发票。</t>
  </si>
  <si>
    <t>上海交运（集团）公司</t>
  </si>
  <si>
    <t>GTE519</t>
  </si>
  <si>
    <t>更换锅炉（德地氏低氮冷凝落地燃气锅炉C330-650ECO)</t>
  </si>
  <si>
    <t>2019.11.6</t>
  </si>
  <si>
    <t>发票金额与项目合同不一致，项目投资按发票金额计97万元。</t>
  </si>
  <si>
    <t>上海耀达房地产开发有限公司静安英迪格酒店</t>
  </si>
  <si>
    <r>
      <rPr>
        <sz val="10"/>
        <color indexed="8"/>
        <rFont val="宋体"/>
        <family val="0"/>
      </rPr>
      <t>RAYPAK-1826</t>
    </r>
  </si>
  <si>
    <t>更换锅炉TRIGON XL570</t>
  </si>
  <si>
    <t>根据合同条款，项目已付款192.04万元，请跟进后续企业付款情况。</t>
  </si>
  <si>
    <t>上海九百城市广场有限公司物业管理分公司</t>
  </si>
  <si>
    <t>WNS4-1.0-QC</t>
  </si>
  <si>
    <r>
      <rPr>
        <sz val="10"/>
        <color indexed="8"/>
        <rFont val="宋体"/>
        <family val="0"/>
      </rPr>
      <t>2019.3.8</t>
    </r>
  </si>
  <si>
    <t>投资额封顶。根据合同条款，项目需付项目已付款47.821272万元，请跟进后续企业付款情况。</t>
  </si>
  <si>
    <t>上海会德丰广场发展有限公司</t>
  </si>
  <si>
    <t>UT-M RC 18</t>
  </si>
  <si>
    <r>
      <rPr>
        <sz val="10"/>
        <color indexed="8"/>
        <rFont val="宋体"/>
        <family val="0"/>
      </rPr>
      <t>2019.4.16</t>
    </r>
  </si>
  <si>
    <t>根据合同条款，项目需付84.07685万元，现只付79.146889万元，请跟进后续企业付款情况并给出发票。</t>
  </si>
  <si>
    <t>华润置地（上海）物业管理有限公司</t>
  </si>
  <si>
    <t>2019.10.22</t>
  </si>
  <si>
    <t>发票付款55.57万元，请区后续跟进付款情况</t>
  </si>
  <si>
    <t>北京搜厚物业管理有限公司上海分公司</t>
  </si>
  <si>
    <t>UT-M RC24</t>
  </si>
  <si>
    <r>
      <t>项目已付款5</t>
    </r>
    <r>
      <rPr>
        <sz val="10"/>
        <color indexed="8"/>
        <rFont val="宋体"/>
        <family val="0"/>
      </rPr>
      <t>3.6万，请区后续跟进付款情况</t>
    </r>
  </si>
  <si>
    <t>上海祥盛菜市场祥盛浴室</t>
  </si>
  <si>
    <t>LHS0.116-0.098-Y</t>
  </si>
  <si>
    <t>2019.8.26</t>
  </si>
  <si>
    <t>CLHS0.23-85/60-Q.Y</t>
  </si>
  <si>
    <t>上海德洁浴室店</t>
  </si>
  <si>
    <t>上海平临沐浴店</t>
  </si>
  <si>
    <t>CLHS0.06-85/65-Y(Q)</t>
  </si>
  <si>
    <t>上海余磊实业有限公司</t>
  </si>
  <si>
    <t>上海顺海沐浴有限公司</t>
  </si>
  <si>
    <t>2019.12.12</t>
  </si>
  <si>
    <t>上海申源浴场</t>
  </si>
  <si>
    <r>
      <rPr>
        <sz val="10"/>
        <color indexed="8"/>
        <rFont val="宋体"/>
        <family val="0"/>
      </rPr>
      <t>2019.12.15</t>
    </r>
  </si>
  <si>
    <t>设备投资额封顶</t>
  </si>
  <si>
    <t>上海德平浴室</t>
  </si>
  <si>
    <t>上海三泉浴室</t>
  </si>
  <si>
    <t>复旦大学附属华山医院</t>
  </si>
  <si>
    <t>热马型</t>
  </si>
  <si>
    <t>根据合同条款，项目已付款166.5万元，请跟进后续企业付款情况。</t>
  </si>
  <si>
    <t>上海德甲物业管理有限公司</t>
  </si>
  <si>
    <t>富尔顿热水锅炉FBH0.60</t>
  </si>
  <si>
    <t>项目已付款58.50575万元，请跟进后续企业付款情况。</t>
  </si>
  <si>
    <t>上海市静安区昌安浴室</t>
  </si>
  <si>
    <t>LHS0.23/90/70℃-Y(Q)</t>
  </si>
  <si>
    <r>
      <t>上海星</t>
    </r>
    <r>
      <rPr>
        <sz val="10"/>
        <color indexed="10"/>
        <rFont val="宋体"/>
        <family val="0"/>
      </rPr>
      <t>晨</t>
    </r>
    <r>
      <rPr>
        <sz val="10"/>
        <color indexed="8"/>
        <rFont val="宋体"/>
        <family val="0"/>
      </rPr>
      <t>沐浴有限责任公司</t>
    </r>
  </si>
  <si>
    <t>CLHS0.35-85/65-Y.Q</t>
  </si>
  <si>
    <t>上海咏溪沐浴休闲有限公司</t>
  </si>
  <si>
    <t>CLHS0.24-85/60-Q.Y</t>
  </si>
  <si>
    <t>锅炉铭牌看不清，现场核查。投资额封顶</t>
  </si>
  <si>
    <t>CLHS0.35-85/65-Q.Y</t>
  </si>
  <si>
    <t>上海中祥大酒店有限公司</t>
  </si>
  <si>
    <t>WNS0.7-1.0/95/70-QC</t>
  </si>
  <si>
    <t>上海东亚九博健身有限公司</t>
  </si>
  <si>
    <t>BUDERUS GB515</t>
  </si>
  <si>
    <t>2019.10.10</t>
  </si>
  <si>
    <t>BUDERUS GB315</t>
  </si>
  <si>
    <t>上海市静安区精神卫生中心</t>
  </si>
  <si>
    <t>更换常压锅炉</t>
  </si>
  <si>
    <t>根据合同条款，项目已付款32.1442万元，请区跟进后续付款情况。</t>
  </si>
  <si>
    <t>上海梅龙镇广场有限公司</t>
  </si>
  <si>
    <t>HX140</t>
  </si>
  <si>
    <t>2019.12.25</t>
  </si>
  <si>
    <t>轻油</t>
  </si>
  <si>
    <t>根据合同条款，项目已付款104.5276万元，请区跟进后续付款情况。</t>
  </si>
  <si>
    <t>红风筝（上海）房地产有限公司</t>
  </si>
  <si>
    <t>SV-24005GH</t>
  </si>
  <si>
    <r>
      <t>2台锅炉</t>
    </r>
    <r>
      <rPr>
        <sz val="10"/>
        <color indexed="8"/>
        <rFont val="宋体"/>
        <family val="0"/>
      </rPr>
      <t>2791kW，1台581kW。</t>
    </r>
  </si>
  <si>
    <t>SV-5005GH</t>
  </si>
  <si>
    <t>上海华东酒店管理有限公司</t>
  </si>
  <si>
    <t xml:space="preserve">SV-6505KH </t>
  </si>
  <si>
    <t>上海锦励实业有限公司</t>
  </si>
  <si>
    <t>GT339</t>
  </si>
  <si>
    <t>2019.12.20</t>
  </si>
  <si>
    <t>根据合同条款，项目已付款58.9万元，请区跟进后续付款情况。</t>
  </si>
  <si>
    <t>杨浦区</t>
  </si>
  <si>
    <t>上海万达广场商业管理有限公司</t>
  </si>
  <si>
    <t>ZWNS2.80-60/50-Q</t>
  </si>
  <si>
    <r>
      <t>2</t>
    </r>
    <r>
      <rPr>
        <sz val="10"/>
        <color indexed="8"/>
        <rFont val="宋体"/>
        <family val="0"/>
      </rPr>
      <t>019.6.26</t>
    </r>
  </si>
  <si>
    <t>上海海锦房地产有限公司</t>
  </si>
  <si>
    <t>WNS2.1-1.0/95/70-Y（Q）</t>
  </si>
  <si>
    <t>上海森园绿化工程有限公司</t>
  </si>
  <si>
    <t>上海春川物业服务有限公司</t>
  </si>
  <si>
    <t>POW2100</t>
  </si>
  <si>
    <t>2019.10.17</t>
  </si>
  <si>
    <t>上海中燃船舶燃料有限公司</t>
  </si>
  <si>
    <t>FBS6-1.25-Y</t>
  </si>
  <si>
    <r>
      <t>2</t>
    </r>
    <r>
      <rPr>
        <sz val="10"/>
        <color indexed="8"/>
        <rFont val="宋体"/>
        <family val="0"/>
      </rPr>
      <t>019.10.1</t>
    </r>
  </si>
  <si>
    <t>LHS0.23-0.09/85/60-Y(Q)</t>
  </si>
  <si>
    <t>瑞诗房地产开发（上海）有限公司</t>
  </si>
  <si>
    <t>ZKS155-60/50-16</t>
  </si>
  <si>
    <r>
      <t>2</t>
    </r>
    <r>
      <rPr>
        <sz val="10"/>
        <color indexed="8"/>
        <rFont val="宋体"/>
        <family val="0"/>
      </rPr>
      <t>019.10.20</t>
    </r>
  </si>
  <si>
    <t>ZKS45-80/60-10</t>
  </si>
  <si>
    <t>上海闸电燃气轮机发电有限公司</t>
  </si>
  <si>
    <t>SZS10-1.27/270/Y.Q</t>
  </si>
  <si>
    <r>
      <t>2</t>
    </r>
    <r>
      <rPr>
        <sz val="10"/>
        <color indexed="8"/>
        <rFont val="宋体"/>
        <family val="0"/>
      </rPr>
      <t>019.6.30</t>
    </r>
  </si>
  <si>
    <t>审核设备发票195.36万.</t>
  </si>
  <si>
    <t>上海大展投资管理有限公司</t>
  </si>
  <si>
    <t>ZXQII-348R1H2M2</t>
  </si>
  <si>
    <t>上海财经大学</t>
  </si>
  <si>
    <t>上海又一城购物中心有限公司</t>
  </si>
  <si>
    <t>CWNS2.8-95/70-Y/Q</t>
  </si>
  <si>
    <t>CWNS0.23-95/70-Y/Q</t>
  </si>
  <si>
    <t>上海恒皓创新酰胺有限公司</t>
  </si>
  <si>
    <t>LSS0.05-0.7-Y/Q</t>
  </si>
  <si>
    <t>设备发票投资额1.45万元。（最低补贴大于投资总额）</t>
  </si>
  <si>
    <t>浦东</t>
  </si>
  <si>
    <t>上海浦东路桥沥青材料有限公司</t>
  </si>
  <si>
    <t>浦东新区合庆镇益华路727弄197号</t>
  </si>
  <si>
    <t>潘忠华</t>
  </si>
  <si>
    <t>上海陆家嘴金融贸易区开发股份有限公司</t>
  </si>
  <si>
    <t>浦东新区浦东南路899号</t>
  </si>
  <si>
    <t>王凯</t>
  </si>
  <si>
    <t>REX300-10</t>
  </si>
  <si>
    <t>浦东新区东方路1217号</t>
  </si>
  <si>
    <t>周若声</t>
  </si>
  <si>
    <t>支付宝（中国）网络技术有限公司</t>
  </si>
  <si>
    <t>FBD-1.4</t>
  </si>
  <si>
    <t>潘东</t>
  </si>
  <si>
    <t>上海盛华物业管理服务有限公司</t>
  </si>
  <si>
    <t>CWNS1.5-90/70-Q</t>
  </si>
  <si>
    <t>2019.10.21</t>
  </si>
  <si>
    <t>浦东新区向城路288号</t>
  </si>
  <si>
    <t>崔亮</t>
  </si>
  <si>
    <t>上海江天实业有限公司</t>
  </si>
  <si>
    <t>CWNS1.05-85/60-Y/Q</t>
  </si>
  <si>
    <t>浦东南路3456号</t>
  </si>
  <si>
    <t>吴立军</t>
  </si>
  <si>
    <t>诺华（中国）生物医学研究有限公司</t>
  </si>
  <si>
    <t>BQ6/405-7.0-1.0</t>
  </si>
  <si>
    <t>金科路4218号</t>
  </si>
  <si>
    <t>张骏</t>
  </si>
  <si>
    <t>上海大道包装隔热材料有限公司</t>
  </si>
  <si>
    <t>WNS15-1.25-Q.Y</t>
  </si>
  <si>
    <t>顾路镇徐路8号</t>
  </si>
  <si>
    <t>曹敏</t>
  </si>
  <si>
    <t>按投资额补贴</t>
  </si>
  <si>
    <t>上海开元医院投资管理有限公司</t>
  </si>
  <si>
    <t>菏泽路88号</t>
  </si>
  <si>
    <t>张俭芬</t>
  </si>
  <si>
    <t>WNS3-1.0-YQ</t>
  </si>
  <si>
    <t>第一三共制药（上海）有限公司</t>
  </si>
  <si>
    <t>CZI-1700GS</t>
  </si>
  <si>
    <t>张江高科居里路500号</t>
  </si>
  <si>
    <t>凤敏</t>
  </si>
  <si>
    <t>宏和电子材料科技股份有限公司</t>
  </si>
  <si>
    <t>HEF-1712</t>
  </si>
  <si>
    <t>康桥工业区秀沿路123号</t>
  </si>
  <si>
    <t>张喜根</t>
  </si>
  <si>
    <t>上海晶浴休闲会所</t>
  </si>
  <si>
    <t>CLHS0.23-85-Q</t>
  </si>
  <si>
    <t>通济路336号</t>
  </si>
  <si>
    <t>裘晓峰</t>
  </si>
  <si>
    <t>上海碧红池浴场</t>
  </si>
  <si>
    <t>CLHS0.24-85/65-Y.Q</t>
  </si>
  <si>
    <t>通济路136弄12号</t>
  </si>
  <si>
    <t>许杰杰</t>
  </si>
  <si>
    <t>CLHS0.12-85/65-Y.Q</t>
  </si>
  <si>
    <t>上海道机沥青混凝土有限公司</t>
  </si>
  <si>
    <t>YYW-1500Y(Q)</t>
  </si>
  <si>
    <t>川南奉公路6697号</t>
  </si>
  <si>
    <t>丁金福</t>
  </si>
  <si>
    <t>上海莎鸥酒店管理有限公司</t>
  </si>
  <si>
    <t>POWER1400</t>
  </si>
  <si>
    <t>城南路630号</t>
  </si>
  <si>
    <t>王为农</t>
  </si>
  <si>
    <t>上海华翔羊毛衫有限公司</t>
  </si>
  <si>
    <t>烟气末端处理</t>
  </si>
  <si>
    <t>民冬路169号</t>
  </si>
  <si>
    <t>夏健</t>
  </si>
  <si>
    <t>51383880×9057</t>
  </si>
  <si>
    <t>上海宝龙华睿房地产服务有限公司</t>
  </si>
  <si>
    <t>2019.9.24</t>
  </si>
  <si>
    <t>浦东新区金海路2449弄2号</t>
  </si>
  <si>
    <t>陈远洪</t>
  </si>
  <si>
    <t>上海德润宝特种润滑剂有限公司</t>
  </si>
  <si>
    <t>WNS2-1.0-Y(Q)</t>
  </si>
  <si>
    <t>天然气替代并更换燃烧器</t>
  </si>
  <si>
    <t>2019.10.8</t>
  </si>
  <si>
    <t>港滨路158号</t>
  </si>
  <si>
    <t>龚健</t>
  </si>
  <si>
    <t>上海欧深酒店管理有限公司</t>
  </si>
  <si>
    <t>LSS1-1.0-Y.Q</t>
  </si>
  <si>
    <t>和龙路495号</t>
  </si>
  <si>
    <t>王锐</t>
  </si>
  <si>
    <t>上海证大商业旅游投资发展有限公司</t>
  </si>
  <si>
    <t>WNS5-1.25-Y/Q</t>
  </si>
  <si>
    <t>2019.8.17</t>
  </si>
  <si>
    <t>迎春路1199号</t>
  </si>
  <si>
    <t>张宇诚</t>
  </si>
  <si>
    <t>上海陆家嘴（集团）有限公司</t>
  </si>
  <si>
    <t>菲斯曼VITOPLEX-200</t>
  </si>
  <si>
    <t>迎春路520号</t>
  </si>
  <si>
    <t>吴建敏</t>
  </si>
  <si>
    <t>上海天浦置地有限公司</t>
  </si>
  <si>
    <t>WNS1.05-0.7/95/70-Q</t>
  </si>
  <si>
    <t>浦东新区世纪大道2002号</t>
  </si>
  <si>
    <t>徐则征</t>
  </si>
  <si>
    <t>上海新国际博览中心有限公司</t>
  </si>
  <si>
    <t>浦东新区龙阳路2345号</t>
  </si>
  <si>
    <t>杨月红</t>
  </si>
  <si>
    <t>THW-I 23/15NTE-C</t>
  </si>
  <si>
    <t>THW 28/20</t>
  </si>
  <si>
    <t>THW-I 28/20NTE-C</t>
  </si>
  <si>
    <t>上海船舶运输科学研究所</t>
  </si>
  <si>
    <t>EQV/H1001A03AG</t>
  </si>
  <si>
    <t>更换超低氮燃烧器</t>
  </si>
  <si>
    <t>中国（上海）自由贸易试验区民生路600号</t>
  </si>
  <si>
    <t>潘万欣</t>
  </si>
  <si>
    <t>上海新兴医药股份有限公司</t>
  </si>
  <si>
    <t>WNS3.9-1-T/Y</t>
  </si>
  <si>
    <t>2台3.9t/h锅炉换5台TEC-1.0T（T）蒸汽热源机</t>
  </si>
  <si>
    <t>浦东南洋泾路518号</t>
  </si>
  <si>
    <t>周文强</t>
  </si>
  <si>
    <t>上海永升怡置物业管理有限公司</t>
  </si>
  <si>
    <t>ZKS200-60/50-16bar</t>
  </si>
  <si>
    <t>2019.12.5</t>
  </si>
  <si>
    <t>浦东新区张杨路2389弄</t>
  </si>
  <si>
    <t>何钰苗</t>
  </si>
  <si>
    <t>上海鑫兆房地产发展有限公司</t>
  </si>
  <si>
    <t>WNS4-1.25-Q</t>
  </si>
  <si>
    <t>浦东南路999号</t>
  </si>
  <si>
    <t>王国瑜</t>
  </si>
  <si>
    <t>ZXQ-291HM2</t>
  </si>
  <si>
    <t>BZ250VIICH2</t>
  </si>
  <si>
    <t>世纪大道211号</t>
  </si>
  <si>
    <t>葛俊</t>
  </si>
  <si>
    <t>上海华能企业发展有限公司</t>
  </si>
  <si>
    <t>HD0101-131</t>
  </si>
  <si>
    <t>浦东新区陆家嘴环路958号</t>
  </si>
  <si>
    <t>叶伟</t>
  </si>
  <si>
    <t>高鹏（上海）房地产发展有限公司</t>
  </si>
  <si>
    <t>VIESMANN--Vitomax 200</t>
  </si>
  <si>
    <t>花园石桥路66号</t>
  </si>
  <si>
    <t>倪国华</t>
  </si>
  <si>
    <t>上海瑞崇投资有限公司</t>
  </si>
  <si>
    <t>THW-I 18/10 NTE-C</t>
  </si>
  <si>
    <t>浦东南路333号</t>
  </si>
  <si>
    <t>莫俊方</t>
  </si>
  <si>
    <t>上海东湖物业管理有限公司上海银行大厦管理处</t>
  </si>
  <si>
    <t>银城路168号</t>
  </si>
  <si>
    <t>边寒舫</t>
  </si>
  <si>
    <t>上海启盛物业管理服务有限公司</t>
  </si>
  <si>
    <t>Vitomax M241  016</t>
  </si>
  <si>
    <t>世纪大道8号</t>
  </si>
  <si>
    <t>钮伟平</t>
  </si>
  <si>
    <t>13917002351 </t>
  </si>
  <si>
    <t>Vitoplex100 SX1</t>
  </si>
  <si>
    <t>Vitomax200 M241 001</t>
  </si>
  <si>
    <t>上海陆家嘴金融贸易区联合发展有限公司</t>
  </si>
  <si>
    <t>FBH-A1.75</t>
  </si>
  <si>
    <t>世纪大道1788号</t>
  </si>
  <si>
    <t>周荣</t>
  </si>
  <si>
    <t>FBB-060L</t>
  </si>
  <si>
    <t>上海陆家嘴商务广场有限公司</t>
  </si>
  <si>
    <t>BOV-2000GD</t>
  </si>
  <si>
    <t>世纪大道1600号</t>
  </si>
  <si>
    <t>葛先生</t>
  </si>
  <si>
    <t>上海银京副食品有限公司</t>
  </si>
  <si>
    <r>
      <rPr>
        <sz val="10"/>
        <color indexed="8"/>
        <rFont val="宋体"/>
        <family val="0"/>
      </rPr>
      <t>LSS0.5-0.8-Y、Q</t>
    </r>
  </si>
  <si>
    <t>热泵形式</t>
  </si>
  <si>
    <r>
      <rPr>
        <sz val="10"/>
        <color indexed="8"/>
        <rFont val="宋体"/>
        <family val="0"/>
      </rPr>
      <t>浦东新区大团镇南团公路1888号</t>
    </r>
  </si>
  <si>
    <t>周德官</t>
  </si>
  <si>
    <t>补充6万元发票</t>
  </si>
  <si>
    <t>上海源森木器厂</t>
  </si>
  <si>
    <t>LSS0.2-0.7-YQ</t>
  </si>
  <si>
    <r>
      <rPr>
        <sz val="10"/>
        <color indexed="8"/>
        <rFont val="宋体"/>
        <family val="0"/>
      </rPr>
      <t>大团镇园艺村（二墩）168号</t>
    </r>
  </si>
  <si>
    <t>夏国荣</t>
  </si>
  <si>
    <t>补充4.8万元发票，旧锅炉未报废</t>
  </si>
  <si>
    <t>上海开元度假酒店管理有限公司</t>
  </si>
  <si>
    <t>vitoplex100</t>
  </si>
  <si>
    <r>
      <rPr>
        <sz val="10"/>
        <color indexed="8"/>
        <rFont val="宋体"/>
        <family val="0"/>
      </rPr>
      <t>大团镇南芦公路888号</t>
    </r>
  </si>
  <si>
    <t>顾雄伟</t>
  </si>
  <si>
    <t>补充34万元发票</t>
  </si>
  <si>
    <t>上海兰华汽车零件铸造有限公司</t>
  </si>
  <si>
    <r>
      <rPr>
        <sz val="10"/>
        <color indexed="8"/>
        <rFont val="宋体"/>
        <family val="0"/>
      </rPr>
      <t>浦东新区大团镇永春西路256号</t>
    </r>
  </si>
  <si>
    <t>张庆</t>
  </si>
  <si>
    <t>按投资额补贴，需补充21.844万元发票</t>
  </si>
  <si>
    <t>上海颂菌生物科技有限公司（使用单位）</t>
  </si>
  <si>
    <t>WNs4-1.25-YQ</t>
  </si>
  <si>
    <t>大团海潮村牛奶场南</t>
  </si>
  <si>
    <r>
      <rPr>
        <sz val="10"/>
        <color indexed="8"/>
        <rFont val="宋体"/>
        <family val="0"/>
      </rPr>
      <t>王文平/唐金才</t>
    </r>
  </si>
  <si>
    <t>18930309266/13003154208</t>
  </si>
  <si>
    <t>上海万达广场南汇商业管理有限公司</t>
  </si>
  <si>
    <t>ZWNS0.7-Q</t>
  </si>
  <si>
    <t>浦东新区周浦镇年家浜路518号</t>
  </si>
  <si>
    <t>陈磊</t>
  </si>
  <si>
    <t>BOV-1200G</t>
  </si>
  <si>
    <t>太平养老产业投资有限公司</t>
  </si>
  <si>
    <t>WNS0.35-1.0/95/70-Y、Q</t>
  </si>
  <si>
    <t>2019.10.19</t>
  </si>
  <si>
    <t>浦东新区忘忧路99弄</t>
  </si>
  <si>
    <t>王立平</t>
  </si>
  <si>
    <t>WNS0.35-1.0/95/71-Y、Q</t>
  </si>
  <si>
    <t>WNS0.35-1.0/95/72-Y、Q</t>
  </si>
  <si>
    <t>WNS2.1-1.0/95/72-Y、Q</t>
  </si>
  <si>
    <t>浦东新区忘忧路100弄</t>
  </si>
  <si>
    <t>WNS2.1-1.0/95/73-Y、Q</t>
  </si>
  <si>
    <t>WNS2.1-1.0/95/74-Y、Q</t>
  </si>
  <si>
    <t>上海中集洋山物流装备有限公司</t>
  </si>
  <si>
    <t>浦东新区江山路4466号</t>
  </si>
  <si>
    <t>董春雷</t>
  </si>
  <si>
    <t>上海银行股份有限公司</t>
  </si>
  <si>
    <t>WNS2.8-1.0/95/70-YQ</t>
  </si>
  <si>
    <t>2019.11.9</t>
  </si>
  <si>
    <t>上海市浦东新区锦绣东路4518号</t>
  </si>
  <si>
    <t>杨骥鸣</t>
  </si>
  <si>
    <t>EQV-H302A03C</t>
  </si>
  <si>
    <t>上海东锦江大酒店有限公司</t>
  </si>
  <si>
    <t>HDK-6000</t>
  </si>
  <si>
    <t>杨高南路889号</t>
  </si>
  <si>
    <t>范建华</t>
  </si>
  <si>
    <t>138 1688 5517</t>
  </si>
  <si>
    <t>S5-G-250-150</t>
  </si>
  <si>
    <t>拆除原锅炉,更换为蒸汽发生器</t>
  </si>
  <si>
    <t>上海山川置业有限公司</t>
  </si>
  <si>
    <t>2019.11.19</t>
  </si>
  <si>
    <t>上海市浦东新区丁香路778号</t>
  </si>
  <si>
    <t>李航</t>
  </si>
  <si>
    <t>上海浦东嘉里城房地产有限公司</t>
  </si>
  <si>
    <t>芳甸路1039号</t>
  </si>
  <si>
    <t>乐乐</t>
  </si>
  <si>
    <t>上海旭申高级时装有限公司</t>
  </si>
  <si>
    <t>WNS1.5-1.25-01</t>
  </si>
  <si>
    <t>2019.10.3</t>
  </si>
  <si>
    <t>浦东新区汇成路1108号</t>
  </si>
  <si>
    <t>陈瑶</t>
  </si>
  <si>
    <t>上海奥达科股份有限公司</t>
  </si>
  <si>
    <t>浦东新区南芦公路168号</t>
  </si>
  <si>
    <t>吴兵</t>
  </si>
  <si>
    <t>一台内部检验超期2019.9.8</t>
  </si>
  <si>
    <t>上海市东海老年护理医院</t>
  </si>
  <si>
    <t>WNS10-1.25</t>
  </si>
  <si>
    <t>三三公路5020弄8号</t>
  </si>
  <si>
    <t>陆军</t>
  </si>
  <si>
    <t>WNS8-1.25</t>
  </si>
  <si>
    <t>上海军安特种蛋鸡场</t>
  </si>
  <si>
    <t>WNS1-1.0</t>
  </si>
  <si>
    <t>书院镇滨果公路2544号</t>
  </si>
  <si>
    <t>周震铄</t>
  </si>
  <si>
    <t>上海市大东海青少年素质教育研究会</t>
  </si>
  <si>
    <t>LHS0.5-0.4-QY</t>
  </si>
  <si>
    <t>书院镇东海农场桃园路58号</t>
  </si>
  <si>
    <t>沈进华</t>
  </si>
  <si>
    <t>上海伟佳家具有限公司</t>
  </si>
  <si>
    <t>书院镇桃园路66号</t>
  </si>
  <si>
    <t>顾文麟</t>
  </si>
  <si>
    <t>WNS10-1.25-Y.Q</t>
  </si>
  <si>
    <t>上海养和堂中药饮片有限公司</t>
  </si>
  <si>
    <t>FBA-060[LWS0.939 -1.04-Y(Q)]</t>
  </si>
  <si>
    <t>川大路515号</t>
  </si>
  <si>
    <t>李晓周</t>
  </si>
  <si>
    <t>FBA-060[LWS0.94-1.04-Y(Q)]</t>
  </si>
  <si>
    <t>上海豪富针织有限公司</t>
  </si>
  <si>
    <t>CZI-2000L-FS (LSS2.0-1.0-Y)</t>
  </si>
  <si>
    <t>普陀路399号</t>
  </si>
  <si>
    <t>池殿华</t>
  </si>
  <si>
    <t>上海晟延实业有限公司</t>
  </si>
  <si>
    <t>LSS1.0-1.0--Y (CZI-1000FS(BM))</t>
  </si>
  <si>
    <t>采用烟气回流再燃烧</t>
  </si>
  <si>
    <t>川大路311号</t>
  </si>
  <si>
    <t>王明昌</t>
  </si>
  <si>
    <t>美迪西普亚医药科技(上海)有限公司</t>
  </si>
  <si>
    <t>RB-1250(WNS2.0-1.0-Y(Q))</t>
  </si>
  <si>
    <t>川大路585号</t>
  </si>
  <si>
    <t>周南梅</t>
  </si>
  <si>
    <t>投资额小于补贴额</t>
  </si>
  <si>
    <t>58591500-8920</t>
  </si>
  <si>
    <t>上海建工材料工程有限公司</t>
  </si>
  <si>
    <t>WNS3.9-1-Y</t>
  </si>
  <si>
    <t>栏学路578号</t>
  </si>
  <si>
    <t>毛华鑫</t>
  </si>
  <si>
    <t>WNS6-1.6-Y/Q</t>
  </si>
  <si>
    <t>浦东新区航头镇航兴路43号</t>
  </si>
  <si>
    <t>庾兰</t>
  </si>
  <si>
    <t>上海皇廷国际大酒店有限公司</t>
  </si>
  <si>
    <t>更新锅炉</t>
  </si>
  <si>
    <t>绣川路998号</t>
  </si>
  <si>
    <t>茅建军</t>
  </si>
  <si>
    <t>上海三吉电泳涂装有限公司</t>
  </si>
  <si>
    <t>六灶三吉村7组</t>
  </si>
  <si>
    <t>钱  俊</t>
  </si>
  <si>
    <t>上海龙之樱酒店管理有限公司</t>
  </si>
  <si>
    <t>青岛荏原  EQV-H1001A07G</t>
  </si>
  <si>
    <t>川周公路7076弄2号</t>
  </si>
  <si>
    <t>周纯左</t>
  </si>
  <si>
    <t>上海百联川沙购物中心有限公司</t>
  </si>
  <si>
    <t>BOV-1800(2100KW）</t>
  </si>
  <si>
    <t>川沙路5398号</t>
  </si>
  <si>
    <t>王卫国</t>
  </si>
  <si>
    <t>上海钦赐化工机械合作公司</t>
  </si>
  <si>
    <t>WNS2-1.0-YQ)</t>
  </si>
  <si>
    <t>沪南公路8651号</t>
  </si>
  <si>
    <t>张旭华</t>
  </si>
  <si>
    <t>上海世纪汇置业有限公司</t>
  </si>
  <si>
    <t>THW-INTE70/60</t>
  </si>
  <si>
    <t>浦东新区世纪大道1198号</t>
  </si>
  <si>
    <t>王坚强</t>
  </si>
  <si>
    <t>上海齐鲁实业（集团）有限公司齐鲁万怡大酒店</t>
  </si>
  <si>
    <t>DG12 50QU</t>
  </si>
  <si>
    <t>13.5</t>
  </si>
  <si>
    <t>东方路838号</t>
  </si>
  <si>
    <t>陈洁毅</t>
  </si>
  <si>
    <t>上海百润投资控股集团股份有限公司</t>
  </si>
  <si>
    <t>上海市康桥工业区康桥东路558号</t>
  </si>
  <si>
    <t>奚雯</t>
  </si>
  <si>
    <t>上海纳铁福传动系统有限公司</t>
  </si>
  <si>
    <t>上海市浦东新区康沈路900号</t>
  </si>
  <si>
    <t>钱进</t>
  </si>
  <si>
    <t>上海市浦东新区康桥路958号</t>
  </si>
  <si>
    <t>上海安达医院</t>
  </si>
  <si>
    <t>沪南公路468号</t>
  </si>
  <si>
    <t>唐雷</t>
  </si>
  <si>
    <t>松下能源（上海）有限公司</t>
  </si>
  <si>
    <t>CZI-1000FS(BM)</t>
  </si>
  <si>
    <t>上海市浦东新区罗山路5033号</t>
  </si>
  <si>
    <t>沈志华</t>
  </si>
  <si>
    <t>(LSS1.0-1.0-Y)</t>
  </si>
  <si>
    <t>上海百禄实业有限公司</t>
  </si>
  <si>
    <t>ConpactGas 2200</t>
  </si>
  <si>
    <t>上海市浦东新区康新公路4499号</t>
  </si>
  <si>
    <t>徐平</t>
  </si>
  <si>
    <t>上海三桥冷冻食品有限公司</t>
  </si>
  <si>
    <t>WNS1.0-0.7-QY</t>
  </si>
  <si>
    <t>2019.10.12</t>
  </si>
  <si>
    <t>金闻路106号9幢</t>
  </si>
  <si>
    <t>腾风兴</t>
  </si>
  <si>
    <t>投资额小于补贴额，另有一台锅炉未报废（锅沪P2743）</t>
  </si>
  <si>
    <t>上海新成食品有限公司华洲路分公司</t>
  </si>
  <si>
    <t>WNS4-1.25-TQ</t>
  </si>
  <si>
    <t>陈胡村2队新建宅62号</t>
  </si>
  <si>
    <t>王东亮</t>
  </si>
  <si>
    <t>WNS2.6-1.0-Y</t>
  </si>
  <si>
    <t>上海园元发动机有限公司</t>
  </si>
  <si>
    <t>RSU-30</t>
  </si>
  <si>
    <t>2019.7.5</t>
  </si>
  <si>
    <t>顾高路1127号</t>
  </si>
  <si>
    <t>徐建勇</t>
  </si>
  <si>
    <t>上海浦东新区心海浴室</t>
  </si>
  <si>
    <t>CLHS053Y</t>
  </si>
  <si>
    <t>2019.7.28</t>
  </si>
  <si>
    <t>顾高路1217号</t>
  </si>
  <si>
    <t>黄犇</t>
  </si>
  <si>
    <t>上海市浦东新区高东镇吉利浴室</t>
  </si>
  <si>
    <t>GLRGg42/20A(W)</t>
  </si>
  <si>
    <t>赵高路1137号</t>
  </si>
  <si>
    <t>葛永伟</t>
  </si>
  <si>
    <t>无公司帐号，账户为个人账户</t>
  </si>
  <si>
    <t>70-42/20-A(W)</t>
  </si>
  <si>
    <t>上海兴荣酒店管理有限公司</t>
  </si>
  <si>
    <t>WNS5-1.0-Y.Q</t>
  </si>
  <si>
    <t>更换低氮燃烧器+FGR</t>
  </si>
  <si>
    <t>浦东新区浦东大道2288号</t>
  </si>
  <si>
    <t>余波</t>
  </si>
  <si>
    <t>科文斯医药研发（上海）有限公司</t>
  </si>
  <si>
    <t>LSS2.0-1.0-Q(Y)</t>
  </si>
  <si>
    <t>更换低氮锅炉      LSS2.0-1.0-Q(Y)</t>
  </si>
  <si>
    <t>2019.11.22</t>
  </si>
  <si>
    <t>浦东新区康新公路3377号4号楼</t>
  </si>
  <si>
    <t>王瓅</t>
  </si>
  <si>
    <t>更换燃烧器+FGR</t>
  </si>
  <si>
    <t>上海纳尔实业股份有限公司</t>
  </si>
  <si>
    <t>YY(Q)W-1800Y(Q)</t>
  </si>
  <si>
    <t>新场镇新瀚路26号</t>
  </si>
  <si>
    <t>夏学武</t>
  </si>
  <si>
    <t>上海张小宝绿色食品发展有限公司</t>
  </si>
  <si>
    <t>WNS6-1.25-Y(Q)</t>
  </si>
  <si>
    <t>新场镇沪南公路7619号</t>
  </si>
  <si>
    <t>张小宝</t>
  </si>
  <si>
    <t>WNS6-1.25-Y、Q</t>
  </si>
  <si>
    <t>上海长健实业有限公司</t>
  </si>
  <si>
    <t>GE515-455</t>
  </si>
  <si>
    <t>上海市浦东新区川桥路369号</t>
  </si>
  <si>
    <t>徐伟</t>
  </si>
  <si>
    <t>GE515-400</t>
  </si>
  <si>
    <t>上汽通用汽车有限公司</t>
  </si>
  <si>
    <t>WNS14-1.25/130/70-Q</t>
  </si>
  <si>
    <t>金穗路567号</t>
  </si>
  <si>
    <t>袁鲁宁</t>
  </si>
  <si>
    <t>上海汤姆房产开发管理有限公司</t>
  </si>
  <si>
    <t>环林东路399号美林会所</t>
  </si>
  <si>
    <t>李栋</t>
  </si>
  <si>
    <t>上海申能临港燃机发电有限公司</t>
  </si>
  <si>
    <t>SZS15-0.8/250-Y（Q）</t>
  </si>
  <si>
    <t>上海市浦东新区妙香路99号</t>
  </si>
  <si>
    <t>李光明</t>
  </si>
  <si>
    <t>上海电气临港重型机械装备有限公司</t>
  </si>
  <si>
    <t>WNS2.1-1.0/95/70-YQ</t>
  </si>
  <si>
    <t>2019.11.7</t>
  </si>
  <si>
    <t>上海市浦东新区层林路77号</t>
  </si>
  <si>
    <t>沈纪昶</t>
  </si>
  <si>
    <t>13761222671</t>
  </si>
  <si>
    <t>上海ABB工程有限公司</t>
  </si>
  <si>
    <t>WNS1.75-0.7/95/70-YQ</t>
  </si>
  <si>
    <t>更换新锅炉</t>
  </si>
  <si>
    <t>康新公路4528号</t>
  </si>
  <si>
    <t>段丹丹</t>
  </si>
  <si>
    <t xml:space="preserve">ZKWNS140
</t>
  </si>
  <si>
    <t>LHS0.7-0.09/95/20-Q</t>
  </si>
  <si>
    <t>上海童涵春堂中药饮片有限公司</t>
  </si>
  <si>
    <t>wns2-1.0</t>
  </si>
  <si>
    <t>浦东新区峨山路95号4区</t>
  </si>
  <si>
    <t>倪耀明</t>
  </si>
  <si>
    <t>上海东方城市花园有限公司</t>
  </si>
  <si>
    <t>FB-H0.60</t>
  </si>
  <si>
    <t>浦东新区东方路1688号</t>
  </si>
  <si>
    <t>沈楠</t>
  </si>
  <si>
    <t>CWNX0.60</t>
  </si>
  <si>
    <t>ZRQ-120N</t>
  </si>
  <si>
    <t>浦东新区东方路1630号</t>
  </si>
  <si>
    <t>施阳</t>
  </si>
  <si>
    <t>ZRQ-100N</t>
  </si>
  <si>
    <t>上海中建东孚物业管理有限公司</t>
  </si>
  <si>
    <t>ZLKS150-60/48-10</t>
  </si>
  <si>
    <t>高科西路889号</t>
  </si>
  <si>
    <t>陆维军</t>
  </si>
  <si>
    <t>上海汇勤物业发展有限公司</t>
  </si>
  <si>
    <t>WNS1-1.25-Y/Q</t>
  </si>
  <si>
    <t>2019.9.17</t>
  </si>
  <si>
    <t>乐昌路380号</t>
  </si>
  <si>
    <t>柯美鑫</t>
  </si>
  <si>
    <t>上海皇廷世际酒店有限公司</t>
  </si>
  <si>
    <t>WNS3.5-1.0-Y/Q</t>
  </si>
  <si>
    <t>上海市浦东新区唐安路588号</t>
  </si>
  <si>
    <t>朱硕珺</t>
  </si>
  <si>
    <t>中国银联股份有限公司</t>
  </si>
  <si>
    <t>RB-B1250</t>
  </si>
  <si>
    <t>浦东新区顾唐路1899号</t>
  </si>
  <si>
    <t>曹杰</t>
  </si>
  <si>
    <t>RB-B1850</t>
  </si>
  <si>
    <t>上海懿嘉房地产有限公司</t>
  </si>
  <si>
    <t>ZXQII-204(32/37）H3DM3</t>
  </si>
  <si>
    <t>2019.9.5</t>
  </si>
  <si>
    <t>上海市浦东新区张江路505号</t>
  </si>
  <si>
    <t>陈红根</t>
  </si>
  <si>
    <t>13501922136</t>
  </si>
  <si>
    <t>帝斯曼（中国）有限公司</t>
  </si>
  <si>
    <t>POWER1750</t>
  </si>
  <si>
    <t>浦东新区李冰路476号</t>
  </si>
  <si>
    <t>杨漾</t>
  </si>
  <si>
    <t>资生堂中信化妆品有限公司</t>
  </si>
  <si>
    <t>LSS4.0-1.0-Q</t>
  </si>
  <si>
    <t>浦东龙东大道1558号</t>
  </si>
  <si>
    <t>张晓平</t>
  </si>
  <si>
    <t>上海展讯酒店管理有限公司</t>
  </si>
  <si>
    <t>16DNN060</t>
  </si>
  <si>
    <t>浦东新区祖冲之路2288弄</t>
  </si>
  <si>
    <t>刁洪原</t>
  </si>
  <si>
    <t>CWN1.05-85/60-YQ</t>
  </si>
  <si>
    <t>上海华电集科分布式能源有限公司</t>
  </si>
  <si>
    <t xml:space="preserve">TFZ300-I-Q </t>
  </si>
  <si>
    <t>上海浦东新区集慧路259号</t>
  </si>
  <si>
    <t>刘江</t>
  </si>
  <si>
    <t xml:space="preserve">TFZ300-II-Q </t>
  </si>
  <si>
    <t>上海百迈博制药有限公司</t>
  </si>
  <si>
    <t>WNS5-1.25-QT</t>
  </si>
  <si>
    <t xml:space="preserve"> 更换燃烧器</t>
  </si>
  <si>
    <t>张江园区李冰路301号</t>
  </si>
  <si>
    <t>纵兆阳</t>
  </si>
  <si>
    <t>陶氏化学（中国）投资有限公司</t>
  </si>
  <si>
    <t>FBD-7.0-1.0-115/70-3P</t>
  </si>
  <si>
    <t>浦东新区张衡路936号</t>
  </si>
  <si>
    <t>顾建平</t>
  </si>
  <si>
    <t>RB-2500</t>
  </si>
  <si>
    <t>上海软通恺睿置业有限公司</t>
  </si>
  <si>
    <t>ZKS90-60/48-16</t>
  </si>
  <si>
    <t>浦东新区荣科路118号</t>
  </si>
  <si>
    <t>沈华忠</t>
  </si>
  <si>
    <t>上海实验动物研究中心</t>
  </si>
  <si>
    <t>RB一2500（wNS4-1.0-Q)</t>
  </si>
  <si>
    <t>2019.11.4</t>
  </si>
  <si>
    <t>浦东新区金科路3577号</t>
  </si>
  <si>
    <t>张瑶</t>
  </si>
  <si>
    <t>上海锦华酒店管理有限公司</t>
  </si>
  <si>
    <t>WNS1-1.0-Q</t>
  </si>
  <si>
    <t>2019.11.21</t>
  </si>
  <si>
    <t>上海浦东新区锦尊路399号</t>
  </si>
  <si>
    <t>吕元江</t>
  </si>
  <si>
    <t>PRE2800</t>
  </si>
  <si>
    <t>上海静安制药有限公司</t>
  </si>
  <si>
    <t>WNS4-1.25-QT</t>
  </si>
  <si>
    <r>
      <rPr>
        <sz val="10"/>
        <color indexed="8"/>
        <rFont val="宋体"/>
        <family val="0"/>
      </rPr>
      <t>2019.9.15</t>
    </r>
  </si>
  <si>
    <t>上海市浦东新区
高科西路3065号</t>
  </si>
  <si>
    <t>尹雄伟</t>
  </si>
  <si>
    <t>上海市民办尚德实验学校</t>
  </si>
  <si>
    <t>CWNS2.8-85/60-Y(Q)           常压热水锅炉</t>
  </si>
  <si>
    <t>浦东新区秀沿路1688号</t>
  </si>
  <si>
    <t>CWNS2.8-85/60-Y(Q)            常压热水锅炉</t>
  </si>
  <si>
    <t>王贵祥</t>
  </si>
  <si>
    <t>CWNS1.05-85/60-Y(Q)             常压热水锅炉</t>
  </si>
  <si>
    <t>CWNS1.05-85/60-Y(Q)        常压热水锅炉</t>
  </si>
  <si>
    <t>CZZS0.70-90/65-Y(Q)-MP5 常压热水锅炉</t>
  </si>
  <si>
    <t>CWNS0.7-85/60-Y(Q)          常压热水锅炉</t>
  </si>
  <si>
    <t>浦东新区康沿路508号</t>
  </si>
  <si>
    <t>LHS1.0-0.7 -Q.Y</t>
  </si>
  <si>
    <t>LSS0.5-0.7-Y(Q)</t>
  </si>
  <si>
    <t>航头路1618号</t>
  </si>
  <si>
    <t>上海康吉包装纸业有限公司</t>
  </si>
  <si>
    <t>浦东新区康桥镇川周公路3138号</t>
  </si>
  <si>
    <t>朱永亭</t>
  </si>
  <si>
    <t>投资额为24.8万元，补充24.8万元发票</t>
  </si>
  <si>
    <t>上海盛高酒店发展有限公司</t>
  </si>
  <si>
    <t>2019.11.24</t>
  </si>
  <si>
    <t>浦东新区秀沿路1088号</t>
  </si>
  <si>
    <t>朱宏卫</t>
  </si>
  <si>
    <t>上海弗列加滤清器有限公司</t>
  </si>
  <si>
    <t>浦东新区杨高北路3595号</t>
  </si>
  <si>
    <t>戴小亮</t>
  </si>
  <si>
    <t>FBA-080(LHS1.25-1.04-Y(Q))</t>
  </si>
  <si>
    <t>上海市民办金苹果学校</t>
  </si>
  <si>
    <t>2018.8.20</t>
  </si>
  <si>
    <t>上海市巨峰路1555号</t>
  </si>
  <si>
    <t>茅昌其</t>
  </si>
  <si>
    <t>上海沐欣洗浴中心</t>
  </si>
  <si>
    <t>CLHSO.23-85/60-Q.Y</t>
  </si>
  <si>
    <t>浦东新区万安街345号</t>
  </si>
  <si>
    <t>王荷芳</t>
  </si>
  <si>
    <t>上海天马有机发光显示技术有限公司</t>
  </si>
  <si>
    <t>ZWNS5.6-1.0/60/50-Q</t>
  </si>
  <si>
    <t>浦东新区合庆镇凌空北路2809号</t>
  </si>
  <si>
    <t>杨荣强</t>
  </si>
  <si>
    <t>高和精工（上海）有限公司</t>
  </si>
  <si>
    <t>浦东新区合庆镇东胜路272号</t>
  </si>
  <si>
    <t>王薇</t>
  </si>
  <si>
    <t>LS1.5-1.25-Y.Q</t>
  </si>
  <si>
    <t>上海烟草机械新场铸造有限责任公司</t>
  </si>
  <si>
    <t>新场镇沪南公路7158号</t>
  </si>
  <si>
    <t>周斌</t>
  </si>
  <si>
    <t>上海种业集团产业发展有限公司</t>
  </si>
  <si>
    <t>WNS2.8-1.0/115/70-Y/Q</t>
  </si>
  <si>
    <r>
      <rPr>
        <sz val="10"/>
        <color indexed="8"/>
        <rFont val="宋体"/>
        <family val="0"/>
      </rPr>
      <t>2019.10.18</t>
    </r>
  </si>
  <si>
    <t>新场镇沪南公路8000号</t>
  </si>
  <si>
    <t>宋磊</t>
  </si>
  <si>
    <t>WNS4.2-1.0/115/70-Y/Q</t>
  </si>
  <si>
    <t>上海世博土地控股有限公司世博洲际酒店</t>
  </si>
  <si>
    <t>Vitomax M241011</t>
  </si>
  <si>
    <t>2019.09.20</t>
  </si>
  <si>
    <t>上海市浦东新区雪野路1188号</t>
  </si>
  <si>
    <t>周光明</t>
  </si>
  <si>
    <t>上海高砂.鉴臣香料有限公司</t>
  </si>
  <si>
    <t>浦东新区康意路456号</t>
  </si>
  <si>
    <t>周令彬</t>
  </si>
  <si>
    <t>上海国际旅游度假区新能源有限公司</t>
  </si>
  <si>
    <t>申迪西路236弄8号</t>
  </si>
  <si>
    <t>陈翀</t>
  </si>
  <si>
    <t>上海国际医学中心有限公司</t>
  </si>
  <si>
    <t>ZK240-85/60-10ba真空热水锅炉</t>
  </si>
  <si>
    <t>康新公路4358号</t>
  </si>
  <si>
    <t>李志平</t>
  </si>
  <si>
    <t>LHS1-1.0-Q蒸汽锅炉（旧）</t>
  </si>
  <si>
    <t>雅博色彩科技（上海）有限公司</t>
  </si>
  <si>
    <t>QXY80</t>
  </si>
  <si>
    <t>南汇工业园区汇成路699号</t>
  </si>
  <si>
    <t>张瑞宇</t>
  </si>
  <si>
    <t>上海仁会生物制药股份有限公司</t>
  </si>
  <si>
    <t>RB-1250</t>
  </si>
  <si>
    <t>2019.09.18</t>
  </si>
  <si>
    <t>紫萍路916号</t>
  </si>
  <si>
    <t>鄢张文</t>
  </si>
  <si>
    <t>WNS6-1.25-Y.(Q)</t>
  </si>
  <si>
    <t>上海盛唐置业有限公司</t>
  </si>
  <si>
    <t>WNS1.75-1.0/95/70-Q</t>
  </si>
  <si>
    <t>上海市浦东新区樱花路868号</t>
  </si>
  <si>
    <t>张俊礼</t>
  </si>
  <si>
    <t>上海品食乐冷冻食品有限公司</t>
  </si>
  <si>
    <t>LSS2.0-1.0-Y，Q</t>
  </si>
  <si>
    <t>2019.12.11</t>
  </si>
  <si>
    <t>三林镇懿德路399号</t>
  </si>
  <si>
    <t>陈海伟</t>
  </si>
  <si>
    <t>CZI-2000WS（BM）（LSS2.0-1.0-Y，Q）</t>
  </si>
  <si>
    <t>上海百联世纪购物中心有限公司</t>
  </si>
  <si>
    <t>BOV-1800G</t>
  </si>
  <si>
    <t>世纪大道1217号</t>
  </si>
  <si>
    <t>钟玉清</t>
  </si>
  <si>
    <t>世纪大道1218号</t>
  </si>
  <si>
    <t>上海长宜物业管理有限公司浦东第一分公司</t>
  </si>
  <si>
    <t>THW-123/15NTE-C</t>
  </si>
  <si>
    <t>11.75</t>
  </si>
  <si>
    <t>浦电路490号</t>
  </si>
  <si>
    <t>姜华</t>
  </si>
  <si>
    <t>上海新世纪房产服务有限公司（同盛大厦）</t>
  </si>
  <si>
    <t>SFG-300-14B</t>
  </si>
  <si>
    <t>浦东新区福山路458号</t>
  </si>
  <si>
    <t>刁品晋</t>
  </si>
  <si>
    <t>上海宇特顺房地产开发有限公司</t>
  </si>
  <si>
    <t>WNS1.75-1.0/95/70-Y/Q</t>
  </si>
  <si>
    <t>高科东路777号</t>
  </si>
  <si>
    <t>曹春</t>
  </si>
  <si>
    <t>上海陆家嘴东怡酒店管理有限公司</t>
  </si>
  <si>
    <t>FBA130</t>
  </si>
  <si>
    <t>更换锅炉及燃烧器</t>
  </si>
  <si>
    <t>上海浦东新区丁香路555号</t>
  </si>
  <si>
    <t>郁林龙</t>
  </si>
  <si>
    <t>上海中电大厦企业管理有限公司</t>
  </si>
  <si>
    <t>EB-750C</t>
  </si>
  <si>
    <t>上海市浦东新区南泉北路1029号</t>
  </si>
  <si>
    <t>陈伟杰</t>
  </si>
  <si>
    <t>补充10万元发票</t>
  </si>
  <si>
    <t>上海临港新城酒店投资管理有限公司</t>
  </si>
  <si>
    <t>NBO-1000G</t>
  </si>
  <si>
    <t>临港新城南岛1号</t>
  </si>
  <si>
    <t>王峥</t>
  </si>
  <si>
    <t>BOV-1600G</t>
  </si>
  <si>
    <t>凌华科技（中国）有限公司</t>
  </si>
  <si>
    <t>CWNS1.4-65/55-JP-YQ-2</t>
  </si>
  <si>
    <t>芳春路300号</t>
  </si>
  <si>
    <t>贾海彬</t>
  </si>
  <si>
    <t>上海洋鑫房地产咨询有限公司</t>
  </si>
  <si>
    <t>CWNS2.8-85/60-Q</t>
  </si>
  <si>
    <r>
      <rPr>
        <sz val="10"/>
        <color indexed="8"/>
        <rFont val="宋体"/>
        <family val="0"/>
      </rPr>
      <t>祖冲之路2299号</t>
    </r>
  </si>
  <si>
    <t>田知时</t>
  </si>
  <si>
    <t>上海张江高科技园区开发股份有限公司</t>
  </si>
  <si>
    <r>
      <rPr>
        <sz val="10"/>
        <color indexed="8"/>
        <rFont val="宋体"/>
        <family val="0"/>
      </rPr>
      <t>CENS2.33-95/70-YQ</t>
    </r>
  </si>
  <si>
    <r>
      <rPr>
        <sz val="10"/>
        <color indexed="8"/>
        <rFont val="宋体"/>
        <family val="0"/>
      </rPr>
      <t>上海市浦东新区松涛路560号</t>
    </r>
  </si>
  <si>
    <t>杜官宏</t>
  </si>
  <si>
    <t>日月光半导体（上海）有限公司</t>
  </si>
  <si>
    <t>EX4000NG(LSS4.0-1.0-Q-EXN)</t>
  </si>
  <si>
    <t>2019.10.27</t>
  </si>
  <si>
    <t>上海浦东新区李时珍路421号</t>
  </si>
  <si>
    <t>张瑞锋</t>
  </si>
  <si>
    <t>环旭电子股份有限公司</t>
  </si>
  <si>
    <t>CWNS1.8-90-Y(Q)</t>
  </si>
  <si>
    <t>上海市张江高科技园区集成电路产业区张东路1558号</t>
  </si>
  <si>
    <t>王彬</t>
  </si>
  <si>
    <t>上海复盛医药科技发展有限公司</t>
  </si>
  <si>
    <t>WNS12-1.0-Y/Q</t>
  </si>
  <si>
    <t>中国（上海）自由贸易试验区康南路222号</t>
  </si>
  <si>
    <t>王峰</t>
  </si>
  <si>
    <t>中国科学院上海药物研究所</t>
  </si>
  <si>
    <t>浦东新区祖冲之路555号</t>
  </si>
  <si>
    <t>焦健</t>
  </si>
  <si>
    <t>LSS3.0-1.0-Q</t>
  </si>
  <si>
    <t>LHS-1.0-1.0-Q</t>
  </si>
  <si>
    <t>FBA-030</t>
  </si>
  <si>
    <t>上海华力微电子有限公司</t>
  </si>
  <si>
    <t>WNS8.4-1.25/115/ 66-Y(Q)</t>
  </si>
  <si>
    <t>中国（上海）自由贸易试验区高斯路568号</t>
  </si>
  <si>
    <t>朱宇刚</t>
  </si>
  <si>
    <t>WNS8.4-1.25/115/ 67-Y(Q)</t>
  </si>
  <si>
    <t>WNS8.4-1.25/115/ 68-Y(Q)</t>
  </si>
  <si>
    <t>WNS8.4-1.25/115/ 69-Y(Q)</t>
  </si>
  <si>
    <t>WNS8.4-1.25/115/ 70-Y(Q)</t>
  </si>
  <si>
    <t>上海和睦家新城医院有限公司</t>
  </si>
  <si>
    <t>ZRQ-1400-II</t>
  </si>
  <si>
    <t>新金桥路1598号</t>
  </si>
  <si>
    <t>陆曙平</t>
  </si>
  <si>
    <t>上海清美绿色食品（集团）有限公司</t>
  </si>
  <si>
    <t>WNS20-1.25-Y.Q)</t>
  </si>
  <si>
    <t>2019.11.01</t>
  </si>
  <si>
    <t>宣春路201号</t>
  </si>
  <si>
    <t>徐新江</t>
  </si>
  <si>
    <t>WNS10-1.25-YCQT)</t>
  </si>
  <si>
    <t>上海美佳林天春大酒店有限公司</t>
  </si>
  <si>
    <r>
      <t>C</t>
    </r>
    <r>
      <rPr>
        <sz val="10"/>
        <color indexed="8"/>
        <rFont val="宋体"/>
        <family val="0"/>
      </rPr>
      <t>WNS0.7-85/60-Y/O</t>
    </r>
  </si>
  <si>
    <t>更换低氮燃烧器加烟气再循环系统</t>
  </si>
  <si>
    <t>川沙路718号13幢</t>
  </si>
  <si>
    <t>黄忠敏</t>
  </si>
  <si>
    <t>中钞油墨有限公司</t>
  </si>
  <si>
    <t>TPC2000B</t>
  </si>
  <si>
    <t>上海市浦东新区秀沿路288号</t>
  </si>
  <si>
    <t>赵海涛</t>
  </si>
  <si>
    <t>热媒炉</t>
  </si>
  <si>
    <t>SV-13005GH-WH</t>
  </si>
  <si>
    <t>上海双基药业有限公司</t>
  </si>
  <si>
    <r>
      <rPr>
        <sz val="10"/>
        <color indexed="8"/>
        <rFont val="宋体"/>
        <family val="0"/>
      </rPr>
      <t>RB1850-1.0</t>
    </r>
  </si>
  <si>
    <t>2019.08.19</t>
  </si>
  <si>
    <t>浦东新区康桥东路585号</t>
  </si>
  <si>
    <t>沈伟</t>
  </si>
  <si>
    <t>东方明珠安舒茨文化体育发展（上海）有限公司</t>
  </si>
  <si>
    <t>世博大道1200号</t>
  </si>
  <si>
    <t>陈钢</t>
  </si>
  <si>
    <t>世博大道1201号</t>
  </si>
  <si>
    <t>WNS1.05-1.0/95/71-Y(Q)</t>
  </si>
  <si>
    <t>世博大道1202号</t>
  </si>
  <si>
    <t>西门子歌美飒再生能源（上海）有限公司</t>
  </si>
  <si>
    <t>浦东新区泥城镇妙香路1333号</t>
  </si>
  <si>
    <t>梁红武</t>
  </si>
  <si>
    <t>WNS1.4-0.6/95/70-YQ</t>
  </si>
  <si>
    <t>上海恩捷新材料科技有限公司</t>
  </si>
  <si>
    <t>FBC-650-1.25-3P</t>
  </si>
  <si>
    <t>上海市浦东新区南芦公路155号</t>
  </si>
  <si>
    <t>王涛</t>
  </si>
  <si>
    <t>YYW-2300Y.Q</t>
  </si>
  <si>
    <t>YY(Q)W-4000Y(Q)</t>
  </si>
  <si>
    <t>WNS6.0-1.25-QY</t>
  </si>
  <si>
    <t>WNS15-1.25-Y、Q</t>
  </si>
  <si>
    <t>三生国健药业（上海）股份有限公司</t>
  </si>
  <si>
    <t>李冰路399号</t>
  </si>
  <si>
    <t>瞿建</t>
  </si>
  <si>
    <t>WNS12-1.25-QT</t>
  </si>
  <si>
    <t>上海吉田拉链有限公司</t>
  </si>
  <si>
    <t>浦东新区泥城镇飞渡路1258号</t>
  </si>
  <si>
    <t>黄忠兴</t>
  </si>
  <si>
    <t>上海市浦东新区广播电视台</t>
  </si>
  <si>
    <t>WNS1.4-1.0/95/70-Y（Q）</t>
  </si>
  <si>
    <t>浦东新区秀沿路1515号</t>
  </si>
  <si>
    <t>王冲</t>
  </si>
  <si>
    <t>上海宝地仲量联行物业服务有限公司</t>
  </si>
  <si>
    <t>CWNS2.8-80/50-YQ</t>
  </si>
  <si>
    <t>浦电路370号</t>
  </si>
  <si>
    <t>陆宏祥</t>
  </si>
  <si>
    <t>上海东捷建设（集团）有限公司</t>
  </si>
  <si>
    <t>EQV-H2401C02G</t>
  </si>
  <si>
    <t>2019.10.02</t>
  </si>
  <si>
    <t>浦东南路1888号</t>
  </si>
  <si>
    <t>浦东南路1889号</t>
  </si>
  <si>
    <t>上海华新置业有限公司</t>
  </si>
  <si>
    <t>THW-I 11/05 NTE-C</t>
  </si>
  <si>
    <t>2019.12.6</t>
  </si>
  <si>
    <t>浦东新区银城路128号</t>
  </si>
  <si>
    <t>张迪</t>
  </si>
  <si>
    <t>上海浦发大厦置业有限公司</t>
  </si>
  <si>
    <t>浦东南路588号</t>
  </si>
  <si>
    <t>徐卫东</t>
  </si>
  <si>
    <t>上海瑞博置业有限公司</t>
  </si>
  <si>
    <t>赵靖</t>
  </si>
  <si>
    <t>上海瑞明置业有限公司</t>
  </si>
  <si>
    <r>
      <rPr>
        <sz val="10"/>
        <color indexed="8"/>
        <rFont val="宋体"/>
        <family val="0"/>
      </rPr>
      <t>浦东新区浦东南路111号</t>
    </r>
  </si>
  <si>
    <t>陈麾</t>
  </si>
  <si>
    <t>上海新天舜华有限公司</t>
  </si>
  <si>
    <t>陆家嘴环路1288号</t>
  </si>
  <si>
    <t>彭尉尉</t>
  </si>
  <si>
    <t>按投资额补贴，还有锅炉未报废</t>
  </si>
  <si>
    <t>上海帝泰发展有限公司</t>
  </si>
  <si>
    <t>Turkomat-RN</t>
  </si>
  <si>
    <r>
      <rPr>
        <sz val="10"/>
        <color indexed="8"/>
        <rFont val="宋体"/>
        <family val="0"/>
      </rPr>
      <t>陆家嘴西路1</t>
    </r>
    <r>
      <rPr>
        <sz val="10"/>
        <color indexed="8"/>
        <rFont val="宋体"/>
        <family val="0"/>
      </rPr>
      <t>68号</t>
    </r>
  </si>
  <si>
    <t>吴小田</t>
  </si>
  <si>
    <t>中国金融信息中心（上海）有限公司</t>
  </si>
  <si>
    <t>Vitople200SXZAA</t>
  </si>
  <si>
    <t>浦东新区东园路18号</t>
  </si>
  <si>
    <t>吴鸽山</t>
  </si>
  <si>
    <t>上海陆家嘴金融贸易区开发股份有限公司（金融广场T4）</t>
  </si>
  <si>
    <t>FBA-C2.8</t>
  </si>
  <si>
    <t>浦东南路899号</t>
  </si>
  <si>
    <t>陈国庆</t>
  </si>
  <si>
    <t>上海冠鼎泽有限公司</t>
  </si>
  <si>
    <t>GE-615</t>
  </si>
  <si>
    <t>浦东新区陆家嘴西路99号</t>
  </si>
  <si>
    <t>任沅鑫</t>
  </si>
  <si>
    <t xml:space="preserve"> 按投资额补贴</t>
  </si>
  <si>
    <t>上海世茂房地产有限公司</t>
  </si>
  <si>
    <t>FBH-C1.75-1.6/60/50-1</t>
  </si>
  <si>
    <t>潍坊西路55号</t>
  </si>
  <si>
    <t>周之侃</t>
  </si>
  <si>
    <t>立邦涂料（中国）有限公司</t>
  </si>
  <si>
    <t>改低氮燃烧器</t>
  </si>
  <si>
    <t>上海市浦东新区金桥开发区（南区）创业路287号</t>
  </si>
  <si>
    <t>朱春芳</t>
  </si>
  <si>
    <t>上海中油中燃石油仓储有限公司</t>
  </si>
  <si>
    <t>WNS10.8-1.27-Y(Q)</t>
  </si>
  <si>
    <t>欧高路628号</t>
  </si>
  <si>
    <t>黄国平</t>
  </si>
  <si>
    <t>上海瓦锡兰齐耀柴油机有限公司</t>
  </si>
  <si>
    <t>LHS0.58-0.4/95/70-Y(Q)</t>
  </si>
  <si>
    <t>浦东新区江山路2988号</t>
  </si>
  <si>
    <t>季春鸣</t>
  </si>
  <si>
    <t>联想（上海）信息技术有限公司</t>
  </si>
  <si>
    <t>CWNS0.93-95/70-YQ</t>
  </si>
  <si>
    <t>浦东新区松涛路696号</t>
  </si>
  <si>
    <t>孙犁华</t>
  </si>
  <si>
    <t>CWNS0.93-95/71-YQ</t>
  </si>
  <si>
    <t>上海德意志工商中心有限公司</t>
  </si>
  <si>
    <r>
      <rPr>
        <sz val="10"/>
        <color indexed="8"/>
        <rFont val="宋体"/>
        <family val="0"/>
      </rPr>
      <t>CE515-455</t>
    </r>
  </si>
  <si>
    <r>
      <rPr>
        <sz val="10"/>
        <color indexed="8"/>
        <rFont val="宋体"/>
        <family val="0"/>
      </rPr>
      <t>2019.8.30</t>
    </r>
  </si>
  <si>
    <r>
      <rPr>
        <sz val="10"/>
        <color indexed="8"/>
        <rFont val="宋体"/>
        <family val="0"/>
      </rPr>
      <t>浦东张江高科技园区科苑路88号</t>
    </r>
  </si>
  <si>
    <t>张士冉</t>
  </si>
  <si>
    <t>上海浩森羊绒制品有限公司</t>
  </si>
  <si>
    <t>LHS0.5-0.7-YC(Q)</t>
  </si>
  <si>
    <t>浦东新区乐园路199号</t>
  </si>
  <si>
    <t>张敏华</t>
  </si>
  <si>
    <t>上海美亚金桥能源有限公司</t>
  </si>
  <si>
    <t>SZS35-1.6/ 250-Q</t>
  </si>
  <si>
    <t>更换锅炉燃烧器+FGR烟气再循环</t>
  </si>
  <si>
    <t>2019年11月</t>
  </si>
  <si>
    <t>川桥路125号</t>
  </si>
  <si>
    <t>沈仁立</t>
  </si>
  <si>
    <t>SZS35-1.6/ 260-Q</t>
  </si>
  <si>
    <t>SZS50-1.57/250-Y</t>
  </si>
  <si>
    <t>改造锅炉燃烧器+FGR烟气再循环</t>
  </si>
  <si>
    <t>SZL-10-1.25-All</t>
  </si>
  <si>
    <t>2台10t/h燃油锅炉停用报废，新建1台35t/h天然气锅炉</t>
  </si>
  <si>
    <t>上海由由国际广场有限公司喜来登由由酒店</t>
  </si>
  <si>
    <t>UL-S 10000</t>
  </si>
  <si>
    <t>浦东新区浦建路38号</t>
  </si>
  <si>
    <t>杜云雷</t>
  </si>
  <si>
    <t>UL-S 8000</t>
  </si>
  <si>
    <t>UL-S 6000</t>
  </si>
  <si>
    <t>上海由由置业有限公司</t>
  </si>
  <si>
    <r>
      <rPr>
        <sz val="10"/>
        <color indexed="8"/>
        <rFont val="仿宋体"/>
        <family val="0"/>
      </rPr>
      <t>浦东新区杨高南路</t>
    </r>
    <r>
      <rPr>
        <sz val="10"/>
        <color indexed="8"/>
        <rFont val="Times New Roman"/>
        <family val="1"/>
      </rPr>
      <t>428</t>
    </r>
    <r>
      <rPr>
        <sz val="10"/>
        <color indexed="8"/>
        <rFont val="仿宋体"/>
        <family val="0"/>
      </rPr>
      <t>号</t>
    </r>
  </si>
  <si>
    <t>李沈鸿</t>
  </si>
  <si>
    <t>上海东江体育俱乐部有限公司</t>
  </si>
  <si>
    <t>CLHSO.47-85/70YQ</t>
  </si>
  <si>
    <t>浦东新区浦明路1888号</t>
  </si>
  <si>
    <t>郑奇</t>
  </si>
  <si>
    <t>上海乐得农产品专业合作社</t>
  </si>
  <si>
    <t>LHS0.2-0.7-Y(Q)</t>
  </si>
  <si>
    <t>更换蒸汽热源机</t>
  </si>
  <si>
    <t>浦东新区航头镇福善村501号</t>
  </si>
  <si>
    <t>许官明</t>
  </si>
  <si>
    <t>上海麦丰食品有限公司</t>
  </si>
  <si>
    <t>WNS1-0.7-QY</t>
  </si>
  <si>
    <t>烟气末端治理</t>
  </si>
  <si>
    <r>
      <rPr>
        <sz val="10"/>
        <color indexed="8"/>
        <rFont val="宋体"/>
        <family val="0"/>
      </rPr>
      <t>2019.11.24</t>
    </r>
  </si>
  <si>
    <t>浦东新区航头镇航业路25号</t>
  </si>
  <si>
    <t>沈金荣</t>
  </si>
  <si>
    <t>LSS0.5-0.7-QY</t>
  </si>
  <si>
    <t>上海范顺食用菌专业合作社</t>
  </si>
  <si>
    <t>LHS0.5-0.8-YQ</t>
  </si>
  <si>
    <r>
      <rPr>
        <sz val="10"/>
        <color indexed="8"/>
        <rFont val="宋体"/>
        <family val="0"/>
      </rPr>
      <t>2019.10.12</t>
    </r>
  </si>
  <si>
    <t>浦东新区航头镇鹤东村3组198号</t>
  </si>
  <si>
    <t>范顺</t>
  </si>
  <si>
    <t>WNS0.5-0.7-QY</t>
  </si>
  <si>
    <t>上海宝龙瑞胜房地产开发有限公司</t>
  </si>
  <si>
    <t>TFZ80-I-Q</t>
  </si>
  <si>
    <t>浦东新区鸿音路3155弄128号</t>
  </si>
  <si>
    <t>袁文桂</t>
  </si>
  <si>
    <t>TFZ40-I-Q</t>
  </si>
  <si>
    <t>交通银行股份有限公司</t>
  </si>
  <si>
    <t>LOOS UL-S</t>
  </si>
  <si>
    <t>银城中路188号</t>
  </si>
  <si>
    <t>李耀辉</t>
  </si>
  <si>
    <t>投资额中有62.393275万元发票不正规，如不能提供正规发票，将取消申报资格</t>
  </si>
  <si>
    <t>WNS3-1.0-Q</t>
  </si>
  <si>
    <t>上丰路1211号</t>
  </si>
  <si>
    <t>郁志超</t>
  </si>
  <si>
    <t>Vitoplex100</t>
  </si>
  <si>
    <t>上海嘉里粮油工业有限公司</t>
  </si>
  <si>
    <t>NUK-HP600</t>
  </si>
  <si>
    <t>2019.9.22</t>
  </si>
  <si>
    <t>浦东新区高行镇东塘路168号</t>
  </si>
  <si>
    <t>吴魁</t>
  </si>
  <si>
    <t>上海润宝置业有限公司外高桥酒店</t>
  </si>
  <si>
    <t>VIOMAX 200-HS  M237018</t>
  </si>
  <si>
    <t>基隆路28号</t>
  </si>
  <si>
    <t>投资额中有42000元是检测费用，不应包含在内，故投资额调整为71.568万元，按投资额补贴，补充71.568万元发票</t>
  </si>
  <si>
    <t>晓富发展（上海）有限公司</t>
  </si>
  <si>
    <t>新兰路9号</t>
  </si>
  <si>
    <t>狄维纲</t>
  </si>
  <si>
    <t>按投资额补贴，补充外检报告</t>
  </si>
  <si>
    <t>上海药明生物技术有限公司</t>
  </si>
  <si>
    <t>2019.12.08</t>
  </si>
  <si>
    <t>浦东新区意威路31号</t>
  </si>
  <si>
    <t>王天辉</t>
  </si>
  <si>
    <t>上海陆家嘴商业建设有限公司</t>
  </si>
  <si>
    <t>CWNS1.4-8.5/60-Y/Q</t>
  </si>
  <si>
    <t>浦东新区环龙路55号</t>
  </si>
  <si>
    <t>潘灏</t>
  </si>
  <si>
    <t>丽晟酒店</t>
  </si>
  <si>
    <t>中国平安人寿保险股份有限公司上海分公司</t>
  </si>
  <si>
    <t>上海市浦东新区上丰路1288号</t>
  </si>
  <si>
    <t>施忠</t>
  </si>
  <si>
    <t>上海证大喜玛拉雅有限公司</t>
  </si>
  <si>
    <t>PRE2100</t>
  </si>
  <si>
    <t>上海市浦东新区樱花路869号</t>
  </si>
  <si>
    <t>杨卫</t>
  </si>
  <si>
    <t>上海淳大酒店投资管理有限公司淳大万丽酒店</t>
  </si>
  <si>
    <t>CBW700-250-165ST</t>
  </si>
  <si>
    <t>迎春路719号</t>
  </si>
  <si>
    <t>顾祖荣</t>
  </si>
  <si>
    <t>盛衡信息技术（上海）有限公司</t>
  </si>
  <si>
    <t>2019.12.13</t>
  </si>
  <si>
    <t>盛荣路88弄</t>
  </si>
  <si>
    <t>吴秀明</t>
  </si>
  <si>
    <t>上海市和而泰酒店投资管理有限公司</t>
  </si>
  <si>
    <t>ZQR-100W</t>
  </si>
  <si>
    <t>2019.12.3</t>
  </si>
  <si>
    <t>科苑路866号</t>
  </si>
  <si>
    <t>戴碧磊</t>
  </si>
  <si>
    <t>上海天马微电子有限公司</t>
  </si>
  <si>
    <t>CWNS2.8-0.09/85/60-QY</t>
  </si>
  <si>
    <t>汇庆路888.889号</t>
  </si>
  <si>
    <t>上海农村商业银行股份有限公司</t>
  </si>
  <si>
    <t>WNS0.47-1.0/95/70-Q</t>
  </si>
  <si>
    <t>2019.12.15</t>
  </si>
  <si>
    <t>来安路1045号</t>
  </si>
  <si>
    <t>胡建岗</t>
  </si>
  <si>
    <t>根据合同内容内容投资额为62.5万元，投资额补贴</t>
  </si>
  <si>
    <t>ZKS215-60/50-10bar</t>
  </si>
  <si>
    <t>上海长泰商业经营管理有限公司</t>
  </si>
  <si>
    <t>GB-2500</t>
  </si>
  <si>
    <t>金科路2889弄2号A座6层05C单元</t>
  </si>
  <si>
    <t>吴国华</t>
  </si>
  <si>
    <t>戴德梁行房地产咨询（上海）有限公司</t>
  </si>
  <si>
    <t>UT-M14</t>
  </si>
  <si>
    <t>福山路500号</t>
  </si>
  <si>
    <t>徐伟纶</t>
  </si>
  <si>
    <t>上海红塔大酒店有限公司</t>
  </si>
  <si>
    <t>H4SC-400-602</t>
  </si>
  <si>
    <t>浦东新区东方路889号</t>
  </si>
  <si>
    <t>徐惠彬</t>
  </si>
  <si>
    <t>上海通汇汽车零部件配送中心有限公司</t>
  </si>
  <si>
    <t>CWNS0.46-95/70-YQ</t>
  </si>
  <si>
    <t>2019.12.22</t>
  </si>
  <si>
    <t>金京路1500号</t>
  </si>
  <si>
    <t>李宏</t>
  </si>
  <si>
    <t>上海申达科宝新材料有限公司</t>
  </si>
  <si>
    <t>YY(Q)W1400(125)Q</t>
  </si>
  <si>
    <t>上海市浦东新区上丰路777号</t>
  </si>
  <si>
    <t>周忠衡</t>
  </si>
  <si>
    <t>DRS125-Y.Q</t>
  </si>
  <si>
    <t>中国银行股份有限公司上海人民币交易业务总部</t>
  </si>
  <si>
    <t>银城中路200号</t>
  </si>
  <si>
    <t>刘俊</t>
  </si>
  <si>
    <t>CWNS0.5-85/60-Y(Q)</t>
  </si>
  <si>
    <t>上海中国煤炭大厦有限责任公司</t>
  </si>
  <si>
    <t>ZRQ-130NW</t>
  </si>
  <si>
    <t>东方路899号</t>
  </si>
  <si>
    <t>邱德平</t>
  </si>
  <si>
    <t>上海星力资产经营管理有限公司</t>
  </si>
  <si>
    <t>FB-H-1.45</t>
  </si>
  <si>
    <t>2019.12.4</t>
  </si>
  <si>
    <t>金京路1668号</t>
  </si>
  <si>
    <t>陆建州</t>
  </si>
  <si>
    <t>上海浦东辅特酒店有限公司</t>
  </si>
  <si>
    <t>2019.12.16</t>
  </si>
  <si>
    <t>浦东大道2311号</t>
  </si>
  <si>
    <t>李鸿青</t>
  </si>
  <si>
    <t>上海展讯置业发展有限公司</t>
  </si>
  <si>
    <t>祖冲之路2288弄2号楼202室</t>
  </si>
  <si>
    <t>宿甘霖</t>
  </si>
  <si>
    <t>上海海昌海洋极地海洋世界有限公司</t>
  </si>
  <si>
    <t>ZRY(Q)-120N</t>
  </si>
  <si>
    <t>2019.12.21</t>
  </si>
  <si>
    <t>南汇新城镇银飞路166号</t>
  </si>
  <si>
    <t>孙玉崟</t>
  </si>
  <si>
    <t>南汇新城镇银飞路167号</t>
  </si>
  <si>
    <t>BZ185XIBD-37.5/32-6/12-K-H3-200-LN</t>
  </si>
  <si>
    <t>南汇新城镇银飞路168号</t>
  </si>
  <si>
    <t>南汇新城镇银飞路169号</t>
  </si>
  <si>
    <t>上海港机重工有限公司</t>
  </si>
  <si>
    <t>H005B.N</t>
  </si>
  <si>
    <t>上海市浦东新区宣桥镇汇技路298号</t>
  </si>
  <si>
    <t>鲁保林</t>
  </si>
  <si>
    <t>上海国际港务（集团）股份有限公司振东集装箱码头分公司</t>
  </si>
  <si>
    <t>BZ85VIC</t>
  </si>
  <si>
    <t>港华路1299号</t>
  </si>
  <si>
    <t>郭亮</t>
  </si>
  <si>
    <t>BZ100XD</t>
  </si>
  <si>
    <t>上海申彦通讯设备制造有限公司</t>
  </si>
  <si>
    <t>WNS0.5-0.7-Y/Q</t>
  </si>
  <si>
    <t>汇庆路136号</t>
  </si>
  <si>
    <t>汪浩新</t>
  </si>
  <si>
    <t>中国国际航空股份有限公司上海分公司</t>
  </si>
  <si>
    <t>BZ200IXDH2</t>
  </si>
  <si>
    <t>浦东机场基地二路8号</t>
  </si>
  <si>
    <t>陈丽芳</t>
  </si>
  <si>
    <t>BZ2100IXBDH2</t>
  </si>
  <si>
    <t>上海久事体育产业发展（集团）有限公司东体场馆分公司</t>
  </si>
  <si>
    <t>TFZ300-1-Q</t>
  </si>
  <si>
    <t>浦东新区三林镇泳耀路300号</t>
  </si>
  <si>
    <t>浦东新区三林镇泳耀路301号</t>
  </si>
  <si>
    <t>TFZ180-111-Q</t>
  </si>
  <si>
    <t>浦东新区三林镇泳耀路302号</t>
  </si>
  <si>
    <t>浦东新区三林镇泳耀路303号</t>
  </si>
  <si>
    <t>上海浦东山佳实业有限公司</t>
  </si>
  <si>
    <t>THSD-I 5000EC</t>
  </si>
  <si>
    <t>川沙路6000号(妙川路2号)</t>
  </si>
  <si>
    <t>张双华</t>
  </si>
  <si>
    <t>川沙路6000号地下二层</t>
  </si>
  <si>
    <t>上海润安置业发展有限公司</t>
  </si>
  <si>
    <t>DG-61H</t>
  </si>
  <si>
    <t>金桥出口加工区15号地块</t>
  </si>
  <si>
    <t>陈建明</t>
  </si>
  <si>
    <t>上海乔家栅小吃世界有限公司</t>
  </si>
  <si>
    <t>2019.12.26</t>
  </si>
  <si>
    <t>耀华路414弄2号</t>
  </si>
  <si>
    <t>雍继光</t>
  </si>
  <si>
    <t>中船置业有限公司</t>
  </si>
  <si>
    <t>WNS2.8-1.0/115/70-Q</t>
  </si>
  <si>
    <t>银城路117、119号</t>
  </si>
  <si>
    <t>WNS2.8-1.0/115/71-Q</t>
  </si>
  <si>
    <t>WNS2.8-1.0/115/72-Q</t>
  </si>
  <si>
    <t>WNS1.4-1.0/115/73-Q</t>
  </si>
  <si>
    <t>WNS1.4-1.0/115/74-Q</t>
  </si>
  <si>
    <t>THW-I 28/10 NTE-C</t>
  </si>
  <si>
    <t>银城路155号</t>
  </si>
  <si>
    <t>费存轩</t>
  </si>
  <si>
    <t>50281816/13651835236</t>
  </si>
  <si>
    <t>上海印中一太戴维斯物业发展有限公司</t>
  </si>
  <si>
    <t>小酋长</t>
  </si>
  <si>
    <t>2019.11.16</t>
  </si>
  <si>
    <t>浦东大道720号</t>
  </si>
  <si>
    <t>王佃宏</t>
  </si>
  <si>
    <t>EO-304-2LOP</t>
  </si>
  <si>
    <t>上海中心大厦置业管理有限公司</t>
  </si>
  <si>
    <t>浦东新区浦东南路500号</t>
  </si>
  <si>
    <t>孙志华</t>
  </si>
  <si>
    <t xml:space="preserve">上海木礼商务咨询有限公司 </t>
  </si>
  <si>
    <t>219.12.11</t>
  </si>
  <si>
    <t>科苑路399号11号楼</t>
  </si>
  <si>
    <t>叶莹</t>
  </si>
  <si>
    <t>上海莫仕连接器有限公司</t>
  </si>
  <si>
    <t>ICW-40</t>
  </si>
  <si>
    <r>
      <rPr>
        <sz val="10"/>
        <color indexed="8"/>
        <rFont val="宋体"/>
        <family val="0"/>
      </rPr>
      <t>2019.12.1</t>
    </r>
  </si>
  <si>
    <t>英伦路889号</t>
  </si>
  <si>
    <t>黄晓春</t>
  </si>
  <si>
    <t>投资额剔除检测费用，变更为58.2402万元。</t>
  </si>
  <si>
    <t>FBB-100L</t>
  </si>
  <si>
    <t>上海浦东南美水疗休闲俱乐部有限公司</t>
  </si>
  <si>
    <t>WNS1.4-0.098/95/70-Q</t>
  </si>
  <si>
    <t>沪南公路9351号</t>
  </si>
  <si>
    <t>隋长君</t>
  </si>
  <si>
    <t>WNS0.7-0.098/95/70-Q</t>
  </si>
  <si>
    <t>上海师范大学附属第二外国语学校</t>
  </si>
  <si>
    <t>CHS0.47-90/70-Y(Q)</t>
  </si>
  <si>
    <t>拱极路2151号</t>
  </si>
  <si>
    <t>董卫红</t>
  </si>
  <si>
    <t>CHS0.35-90/70-Y(Q)</t>
  </si>
  <si>
    <t>上海汇亨新亚大酒店有限公司</t>
  </si>
  <si>
    <t>ZZJ120-BBCC-Y.Q</t>
  </si>
  <si>
    <t>通济路168号</t>
  </si>
  <si>
    <t>宋峥南</t>
  </si>
  <si>
    <t>上海浦东图书馆</t>
  </si>
  <si>
    <t>Vitomax200M241000</t>
  </si>
  <si>
    <t>浦东新区前程路88号</t>
  </si>
  <si>
    <t>潘新华</t>
  </si>
  <si>
    <t>胜利路1455号</t>
  </si>
  <si>
    <t>沈彦呜</t>
  </si>
  <si>
    <t>中国电信股份有限公司培训事业部</t>
  </si>
  <si>
    <t>ZKS40-80/60-10</t>
  </si>
  <si>
    <t>杨高南路5678弄38-39号</t>
  </si>
  <si>
    <t>周渊</t>
  </si>
  <si>
    <t>ZRQ-80W</t>
  </si>
  <si>
    <t>上海富士康有限公司</t>
  </si>
  <si>
    <t>Compact Gas1000</t>
  </si>
  <si>
    <t>陆家嘴环路1366号</t>
  </si>
  <si>
    <t>张洸斌</t>
  </si>
  <si>
    <t>Compact Gas1400</t>
  </si>
  <si>
    <t>上海卓效能源科技有限公司</t>
  </si>
  <si>
    <t>Lss4.0-1.0-Y.Q</t>
  </si>
  <si>
    <t>金科路2300号</t>
  </si>
  <si>
    <t>张剑</t>
  </si>
  <si>
    <t>远东国际租赁有限公司</t>
  </si>
  <si>
    <t>THW-I18/10NTE</t>
  </si>
  <si>
    <t>耀江路9号</t>
  </si>
  <si>
    <t>范广好</t>
  </si>
  <si>
    <t>补充174930元的发票，提供的发票有两张不正规，需重新提供有发票联的发票，另外发票抬头为上海柏悦物业服务有限公司，申报单位为远东国际租赁有限公司，补充两者之间的关系的情况说明盖章</t>
  </si>
  <si>
    <t>中国金茂（集团）有限公司</t>
  </si>
  <si>
    <t>UL-S10000</t>
  </si>
  <si>
    <t>世纪大道88号</t>
  </si>
  <si>
    <t>陈彦俊</t>
  </si>
  <si>
    <t>上海保利物业酒店管理集团有限公司保利广场分公司</t>
  </si>
  <si>
    <t>东方路18号26层</t>
  </si>
  <si>
    <t>陆伟祥</t>
  </si>
  <si>
    <t>上海曼萌酒店管理有限公司</t>
  </si>
  <si>
    <t>WNS0.7-1.0/95/70-Y(Q)</t>
  </si>
  <si>
    <t>拱极路2875号</t>
  </si>
  <si>
    <t>雷晨扬</t>
  </si>
  <si>
    <t>上海中医药大学附属龙华医院</t>
  </si>
  <si>
    <t>尾气处理</t>
  </si>
  <si>
    <t>上钢二村45号</t>
  </si>
  <si>
    <t>郭晨华</t>
  </si>
  <si>
    <t>上海美超木业有限公司</t>
  </si>
  <si>
    <t>YYW-1500</t>
  </si>
  <si>
    <t>新奉公路855号</t>
  </si>
  <si>
    <t>陈菊平</t>
  </si>
  <si>
    <t>上海东龙服饰有限公司</t>
  </si>
  <si>
    <t>WNS4-1.6-YQ</t>
  </si>
  <si>
    <t>2019.11.11</t>
  </si>
  <si>
    <t>南芦公路8号</t>
  </si>
  <si>
    <t>姜荣</t>
  </si>
  <si>
    <t>按投资额补贴，补充25万元发票</t>
  </si>
  <si>
    <t>上海交通职业技术学院</t>
  </si>
  <si>
    <t>EH-750</t>
  </si>
  <si>
    <t>SCR末端处理</t>
  </si>
  <si>
    <t>2019.12.18</t>
  </si>
  <si>
    <t>下盐路2888号</t>
  </si>
  <si>
    <t>李张立</t>
  </si>
  <si>
    <t>LSS1.0-1.0-Y</t>
  </si>
  <si>
    <t>LHS1.56-1.04-Y</t>
  </si>
  <si>
    <t>上海新世纪企业管理有限公司</t>
  </si>
  <si>
    <t>WNS1.6-1-Y</t>
  </si>
  <si>
    <t>耀华路389号</t>
  </si>
  <si>
    <t>陈国麟</t>
  </si>
  <si>
    <t>运行能效测试报告未做，上周通知，这周不知能否提交</t>
  </si>
  <si>
    <t>WNS2.4-1-Y</t>
  </si>
  <si>
    <t>映瑞光电科技（上海）有限公司</t>
  </si>
  <si>
    <t xml:space="preserve">WNS1.4-0.6/95/70-YQ  </t>
  </si>
  <si>
    <t>浦东新区泥城镇鸿音路1889号</t>
  </si>
  <si>
    <t>李笛</t>
  </si>
  <si>
    <t>质监反馈两年一次的内检未做，不予申报</t>
  </si>
  <si>
    <t>GT 412</t>
  </si>
  <si>
    <t>浦东新区东绣路66弄</t>
  </si>
  <si>
    <t>李斌</t>
  </si>
  <si>
    <t>两台申报锅炉2012年7月前至今处于停用状态，是否享受补贴有待讨论</t>
  </si>
  <si>
    <t>嘉定区</t>
  </si>
  <si>
    <t xml:space="preserve">上海白熊药业有限公司
   </t>
  </si>
  <si>
    <t>油改气，换燃烧器</t>
  </si>
  <si>
    <t>外冈镇外钱公路2076号</t>
  </si>
  <si>
    <t>张业勤</t>
  </si>
  <si>
    <t xml:space="preserve">上海通得丽反光材料有限公司
</t>
  </si>
  <si>
    <t>YYW-1200YC</t>
  </si>
  <si>
    <t>油改气换燃烧器</t>
  </si>
  <si>
    <t>外冈镇沪宜公路5673号</t>
  </si>
  <si>
    <t>夏训锦</t>
  </si>
  <si>
    <r>
      <t>补充1</t>
    </r>
    <r>
      <rPr>
        <sz val="10"/>
        <color indexed="8"/>
        <rFont val="宋体"/>
        <family val="0"/>
      </rPr>
      <t>1.06万元发票</t>
    </r>
  </si>
  <si>
    <t>上海三星油墨厂</t>
  </si>
  <si>
    <t>外冈镇外钱公路325号</t>
  </si>
  <si>
    <t>吴晓枫</t>
  </si>
  <si>
    <r>
      <t>补充2</t>
    </r>
    <r>
      <rPr>
        <sz val="10"/>
        <color indexed="8"/>
        <rFont val="宋体"/>
        <family val="0"/>
      </rPr>
      <t>.5万元发票</t>
    </r>
  </si>
  <si>
    <t>上海诚凯制衣有限公司</t>
  </si>
  <si>
    <t>WNS0.75-0.8-YQ</t>
  </si>
  <si>
    <t>2019.8.2</t>
  </si>
  <si>
    <t>外冈镇恒飞路55号</t>
  </si>
  <si>
    <t>顾红燕</t>
  </si>
  <si>
    <t xml:space="preserve">上海贝通色彩科技有限公司
</t>
  </si>
  <si>
    <t>WNS1-0.7-Y(Q)</t>
  </si>
  <si>
    <t>换燃烧器烟气循环</t>
  </si>
  <si>
    <t>外冈镇汇宝路655号</t>
  </si>
  <si>
    <t>徐华</t>
  </si>
  <si>
    <t>13361947891
69505030</t>
  </si>
  <si>
    <t>气</t>
  </si>
  <si>
    <t xml:space="preserve">
上海味好美食品有限公司
</t>
  </si>
  <si>
    <t>WNS4-1.0-Y.Q</t>
  </si>
  <si>
    <t>换燃烧头再循环</t>
  </si>
  <si>
    <t>外冈镇恒谐路128号</t>
  </si>
  <si>
    <t>丁经理</t>
  </si>
  <si>
    <t>18217577187
22184821</t>
  </si>
  <si>
    <t>上海天信织带有限公司</t>
  </si>
  <si>
    <t>2019.8.6</t>
  </si>
  <si>
    <t>外冈镇恒翔路155号</t>
  </si>
  <si>
    <t>张敏</t>
  </si>
  <si>
    <t>补充7万元发票。</t>
  </si>
  <si>
    <t>上海台安实业有限公司</t>
  </si>
  <si>
    <t>2019.7.19</t>
  </si>
  <si>
    <t>外冈镇外钱公路301号</t>
  </si>
  <si>
    <t>万江川</t>
  </si>
  <si>
    <t>补充17.5万元设备投资发票。</t>
  </si>
  <si>
    <t>YYW-2300Y/Q</t>
  </si>
  <si>
    <t>上海乐昌汽车配件有限公司</t>
  </si>
  <si>
    <t>外冈镇恒飞路58号</t>
  </si>
  <si>
    <t>唐贞军</t>
  </si>
  <si>
    <t>13022148565
59588299</t>
  </si>
  <si>
    <t>缺能效测试报告，按投资额补贴</t>
  </si>
  <si>
    <t>上海芬纳输送带有限公司</t>
  </si>
  <si>
    <t>WNS4-1.25-YZ</t>
  </si>
  <si>
    <t>外冈镇外钱公路445号</t>
  </si>
  <si>
    <t>俞勇刚</t>
  </si>
  <si>
    <t>18017351869
59936989</t>
  </si>
  <si>
    <t>材料中8000元发票为检测费用，不算在投资额中，投资额变更为22.7万元，按投资额补贴，因投资额小于补贴金额，需提供全额发票。还有WNS6-1.0-YZ，6.0吨气1台，2017年6月停用，停用锅炉是否办理报废手续，如已办理提供报废单复印件。</t>
  </si>
  <si>
    <t>上海牧遥食品有限公司</t>
  </si>
  <si>
    <t>2018.12.11</t>
  </si>
  <si>
    <t>外冈镇恒乐路255号</t>
  </si>
  <si>
    <t>金伟</t>
  </si>
  <si>
    <t>15821078927
62666777</t>
  </si>
  <si>
    <t>合同投资额为23.5万元，，按投资额补贴，需提供全额发票</t>
  </si>
  <si>
    <t>上海越汇金属处理有限公司</t>
  </si>
  <si>
    <t>外冈镇朱戴路1951号5幢</t>
  </si>
  <si>
    <t>陆勇</t>
  </si>
  <si>
    <t>嘉定区朱戴路1951号5幢</t>
  </si>
  <si>
    <t>吴金宝</t>
  </si>
  <si>
    <t>上海加翔涂装有限公司</t>
  </si>
  <si>
    <t>2018.11.11</t>
  </si>
  <si>
    <t>外冈镇汇仁路1717号</t>
  </si>
  <si>
    <t>陈新其</t>
  </si>
  <si>
    <t>13003241521
69175859</t>
  </si>
  <si>
    <t xml:space="preserve">上海华润特种油品有限公司
</t>
  </si>
  <si>
    <t>外冈镇外钱公路2122号</t>
  </si>
  <si>
    <t>王伟东</t>
  </si>
  <si>
    <t xml:space="preserve">上海东利油脂食品有限公司
</t>
  </si>
  <si>
    <t>WNS4-1.25-QC</t>
  </si>
  <si>
    <t>2019.7.22</t>
  </si>
  <si>
    <t>外冈镇沪宜公路5095号</t>
  </si>
  <si>
    <t>蒋娟</t>
  </si>
  <si>
    <t>59587349-101</t>
  </si>
  <si>
    <t>按投资额补贴，需提供全额发票。</t>
  </si>
  <si>
    <t>上海时欣家具有限公司</t>
  </si>
  <si>
    <t>WNS2-1.25-Y/Q</t>
  </si>
  <si>
    <t>换燃烧器再循环</t>
  </si>
  <si>
    <t>2019.7.14</t>
  </si>
  <si>
    <t>外冈镇曹安公路4030号</t>
  </si>
  <si>
    <t>朱忠义</t>
  </si>
  <si>
    <t>上海宪阳电镀有限公司</t>
  </si>
  <si>
    <t>WNS1.5-1.0-YC</t>
  </si>
  <si>
    <t>2018.1.8</t>
  </si>
  <si>
    <t>外冈镇沪宜公路5952号</t>
  </si>
  <si>
    <t>徐海进</t>
  </si>
  <si>
    <t>13564804907
59585409</t>
  </si>
  <si>
    <t>上海斯巴克科技实业有限公司</t>
  </si>
  <si>
    <t>YYW-700YC</t>
  </si>
  <si>
    <t>外冈镇西冈身路355号</t>
  </si>
  <si>
    <t>李楠</t>
  </si>
  <si>
    <t>13651821841
64854557</t>
  </si>
  <si>
    <t>兴总食品企业（上海）有限公司</t>
  </si>
  <si>
    <t>卧式锅筒烟管式锅炉</t>
  </si>
  <si>
    <t>安亭镇曹安路4487号</t>
  </si>
  <si>
    <t>陈蒙</t>
  </si>
  <si>
    <t>18917685141
69596581</t>
  </si>
  <si>
    <t>瑞丽（上海）洗涤有限公司</t>
  </si>
  <si>
    <t>LSS3-1.0-Q</t>
  </si>
  <si>
    <t>更换为新燃气锅炉</t>
  </si>
  <si>
    <t>安亭镇安晓路58号</t>
  </si>
  <si>
    <t>冉冬梅</t>
  </si>
  <si>
    <t>18962609686
59526106</t>
  </si>
  <si>
    <t>更新为热负荷720KW的2台蒸汽热源机</t>
  </si>
  <si>
    <t>上海碳酸钙厂有限公司</t>
  </si>
  <si>
    <t>安亭镇翔方路2900号</t>
  </si>
  <si>
    <t>赵鸣星</t>
  </si>
  <si>
    <t>发票中有8000元检测费用，不纳入投资额，故投资额调整为15.7万元，按投资额补贴。</t>
  </si>
  <si>
    <t>上海仁益制毡有限公司</t>
  </si>
  <si>
    <t>LSS1.5-1.0-Q-EH
(EH1500G)</t>
  </si>
  <si>
    <t>换新锅炉</t>
  </si>
  <si>
    <t>安亭镇曹联支路9号</t>
  </si>
  <si>
    <t>郑义霖</t>
  </si>
  <si>
    <r>
      <t>1</t>
    </r>
    <r>
      <rPr>
        <sz val="10"/>
        <color indexed="8"/>
        <rFont val="宋体"/>
        <family val="0"/>
      </rPr>
      <t>3701964693
39597496</t>
    </r>
  </si>
  <si>
    <t>EI-2000SK</t>
  </si>
  <si>
    <t>周经理</t>
  </si>
  <si>
    <t>上海爱思织带有限公司</t>
  </si>
  <si>
    <t>2019.6.8</t>
  </si>
  <si>
    <t>安亭镇园亭路588号</t>
  </si>
  <si>
    <t>顾美芬</t>
  </si>
  <si>
    <r>
      <t>1</t>
    </r>
    <r>
      <rPr>
        <sz val="10"/>
        <color indexed="8"/>
        <rFont val="宋体"/>
        <family val="0"/>
      </rPr>
      <t>3641649366
69576063</t>
    </r>
  </si>
  <si>
    <t>上海菲立斯酿酒有限公司</t>
  </si>
  <si>
    <t>WNS2-1.0-YFY31</t>
  </si>
  <si>
    <t>2019.4.25</t>
  </si>
  <si>
    <t>安亭镇春浓路199号</t>
  </si>
  <si>
    <t>张耀明</t>
  </si>
  <si>
    <r>
      <t>补充4</t>
    </r>
    <r>
      <rPr>
        <sz val="10"/>
        <color indexed="8"/>
        <rFont val="宋体"/>
        <family val="0"/>
      </rPr>
      <t>.366万元发票</t>
    </r>
  </si>
  <si>
    <t>上海迪美金属表面处理有限公司</t>
  </si>
  <si>
    <t>安亭镇翔方路2288号</t>
  </si>
  <si>
    <t>朱杰</t>
  </si>
  <si>
    <r>
      <t xml:space="preserve">13817032547
</t>
    </r>
    <r>
      <rPr>
        <sz val="10"/>
        <rFont val="宋体"/>
        <family val="0"/>
      </rPr>
      <t>39508598</t>
    </r>
  </si>
  <si>
    <t>上海伟德汽车零部件有限公司</t>
  </si>
  <si>
    <t>WNS2-1.6-Q</t>
  </si>
  <si>
    <t>安亭镇泰裕路8号</t>
  </si>
  <si>
    <t>蔡志文</t>
  </si>
  <si>
    <r>
      <t xml:space="preserve">18001605557
</t>
    </r>
    <r>
      <rPr>
        <sz val="10"/>
        <color indexed="8"/>
        <rFont val="宋体"/>
        <family val="0"/>
      </rPr>
      <t>59502701</t>
    </r>
  </si>
  <si>
    <t>上海申黄粮油经营合作公司</t>
  </si>
  <si>
    <t>2019.8.8</t>
  </si>
  <si>
    <t>安亭镇黄渡东横街62号</t>
  </si>
  <si>
    <t>邓云涛</t>
  </si>
  <si>
    <t>上海安机阀门有限公司</t>
  </si>
  <si>
    <t>LSS1.0-0.8-Q</t>
  </si>
  <si>
    <t>2019.7.1</t>
  </si>
  <si>
    <t>安亭镇墨玉北路451号</t>
  </si>
  <si>
    <t>冯大明</t>
  </si>
  <si>
    <t>13801820636
59563008</t>
  </si>
  <si>
    <t>上海种良油脂化工有限公司</t>
  </si>
  <si>
    <t>WNS0.5-0.8-Y.Q</t>
  </si>
  <si>
    <t>安亭镇春归路792号</t>
  </si>
  <si>
    <t>吴斌</t>
  </si>
  <si>
    <t>13370025420
59690379</t>
  </si>
  <si>
    <t>上海麒麟食品有限公司</t>
  </si>
  <si>
    <t>LSS3.0-1.0-Y(Q)
(CZI-3000GS)</t>
  </si>
  <si>
    <t>安亭镇泰顺路888号</t>
  </si>
  <si>
    <t>杨跃生</t>
  </si>
  <si>
    <r>
      <t xml:space="preserve">13585933948
</t>
    </r>
    <r>
      <rPr>
        <sz val="10"/>
        <color indexed="8"/>
        <rFont val="宋体"/>
        <family val="0"/>
      </rPr>
      <t>39587070</t>
    </r>
  </si>
  <si>
    <t>CZI-3000GS</t>
  </si>
  <si>
    <t>盈姿生物科技（上海）有限公司</t>
  </si>
  <si>
    <t>CZI-2000GS</t>
  </si>
  <si>
    <t>安亭镇春归路580号</t>
  </si>
  <si>
    <t>周君成</t>
  </si>
  <si>
    <t>13045623066
69596957</t>
  </si>
  <si>
    <t>上海久事国际体育中心有限公司</t>
  </si>
  <si>
    <r>
      <t>C</t>
    </r>
    <r>
      <rPr>
        <sz val="10"/>
        <color indexed="8"/>
        <rFont val="宋体"/>
        <family val="0"/>
      </rPr>
      <t>ALPAC/热水炉</t>
    </r>
  </si>
  <si>
    <t>安亭镇伊宁路2000号</t>
  </si>
  <si>
    <t>郑磊</t>
  </si>
  <si>
    <t xml:space="preserve">18930046200
</t>
  </si>
  <si>
    <r>
      <t>请补充2</t>
    </r>
    <r>
      <rPr>
        <sz val="10"/>
        <color indexed="8"/>
        <rFont val="宋体"/>
        <family val="0"/>
      </rPr>
      <t>.5万元发票</t>
    </r>
  </si>
  <si>
    <t>上海尚杰特种润滑油有限公司</t>
  </si>
  <si>
    <t>YYL-240YC</t>
  </si>
  <si>
    <t>安亭镇泰波路589号A</t>
  </si>
  <si>
    <t>张荣</t>
  </si>
  <si>
    <t>13601863525
39196135</t>
  </si>
  <si>
    <t>上海一品颜料有限公司</t>
  </si>
  <si>
    <t>LSS3.0-1.0-Y（Q）</t>
  </si>
  <si>
    <t>安亭镇嘉松北路4839号</t>
  </si>
  <si>
    <t>王建勋</t>
  </si>
  <si>
    <r>
      <t>补充2</t>
    </r>
    <r>
      <rPr>
        <sz val="10"/>
        <color indexed="8"/>
        <rFont val="宋体"/>
        <family val="0"/>
      </rPr>
      <t>9.05万元发票</t>
    </r>
  </si>
  <si>
    <t>上海新康园食品有限公司</t>
  </si>
  <si>
    <t>安亭镇春归路747号</t>
  </si>
  <si>
    <t>赵丰</t>
  </si>
  <si>
    <t>13564614998
69922077</t>
  </si>
  <si>
    <t>上海勃展食品有限公司</t>
  </si>
  <si>
    <t>CZI-1000FH
（LSS1.0-1.0-Y）</t>
  </si>
  <si>
    <t>更换新标燃气锅炉</t>
  </si>
  <si>
    <t>安亭镇曹安路4560号3幢</t>
  </si>
  <si>
    <t>金峰</t>
  </si>
  <si>
    <t>13601807723
39948931</t>
  </si>
  <si>
    <t>上海科世达-华阳汽车电器有限公司</t>
  </si>
  <si>
    <t>安亭镇园高路77号</t>
  </si>
  <si>
    <t>马定柯</t>
  </si>
  <si>
    <t>请区跟进付款情况</t>
  </si>
  <si>
    <t xml:space="preserve">Vitoplex200 SX2A </t>
  </si>
  <si>
    <t>舍弗勒投资（中国）有限公司</t>
  </si>
  <si>
    <t>安亭镇安拓路1号2幢1层</t>
  </si>
  <si>
    <t>张陶</t>
  </si>
  <si>
    <t>13915619016
39576000</t>
  </si>
  <si>
    <t>UNI 7000F</t>
  </si>
  <si>
    <t>上海文辉食品有限公司</t>
  </si>
  <si>
    <t>WNS4-1.25-Q(LN)</t>
  </si>
  <si>
    <t>嘉定工业区新和路800号</t>
  </si>
  <si>
    <t>肖春强</t>
  </si>
  <si>
    <t>59543328
13621841841</t>
  </si>
  <si>
    <t>按投资补贴</t>
  </si>
  <si>
    <t>艾仕得涂料系统（上海）有限公司</t>
  </si>
  <si>
    <t>WNS8-1.0-Y(Q)</t>
  </si>
  <si>
    <r>
      <t>嘉定工业区胜辛北路3</t>
    </r>
    <r>
      <rPr>
        <sz val="10"/>
        <color indexed="8"/>
        <rFont val="宋体"/>
        <family val="0"/>
      </rPr>
      <t>199号</t>
    </r>
  </si>
  <si>
    <t>白小龙</t>
  </si>
  <si>
    <r>
      <t>1</t>
    </r>
    <r>
      <rPr>
        <sz val="10"/>
        <color indexed="8"/>
        <rFont val="宋体"/>
        <family val="0"/>
      </rPr>
      <t>3671565722
39162138</t>
    </r>
  </si>
  <si>
    <t>上海市新生活化妆品有限公司
（2T锅炉2018年9月购买，12月投入使用，不予补贴）</t>
  </si>
  <si>
    <t>工业区兴荣路660号</t>
  </si>
  <si>
    <t>任建忠</t>
  </si>
  <si>
    <t>18717794322
33517277</t>
  </si>
  <si>
    <t>上海美农生物科技股份有限公司</t>
  </si>
  <si>
    <t>更换新标燃油锅炉</t>
  </si>
  <si>
    <t>2019.8.18</t>
  </si>
  <si>
    <t>嘉定工业区沥红路151号</t>
  </si>
  <si>
    <t>陈远蜓</t>
  </si>
  <si>
    <t>13427777804
59547227</t>
  </si>
  <si>
    <t>众爱食品（上海)有限公司</t>
  </si>
  <si>
    <t>ZH-500K</t>
  </si>
  <si>
    <t>2019.8.22</t>
  </si>
  <si>
    <t>嘉定工业区北和公路1055号</t>
  </si>
  <si>
    <t>张洪峰</t>
  </si>
  <si>
    <t>上海仓部电子有限公司</t>
  </si>
  <si>
    <t>CZI-2000-F20S</t>
  </si>
  <si>
    <t>换燃烧器EGR循环</t>
  </si>
  <si>
    <t>2019.1.20</t>
  </si>
  <si>
    <t>嘉定区工业区兴邦路1116号</t>
  </si>
  <si>
    <t>黄海华</t>
  </si>
  <si>
    <t>13816993755
39963611-208</t>
  </si>
  <si>
    <r>
      <t>检测费用不纳入投资额，顾投资额调整为1</t>
    </r>
    <r>
      <rPr>
        <sz val="10"/>
        <color indexed="8"/>
        <rFont val="宋体"/>
        <family val="0"/>
      </rPr>
      <t>1.4万元，按投资额补贴</t>
    </r>
  </si>
  <si>
    <t>LSS2.0-2.0-Y</t>
  </si>
  <si>
    <t>换新锅炉EGR循环</t>
  </si>
  <si>
    <t>黄经理</t>
  </si>
  <si>
    <t>谷季（上海）食品有限公司</t>
  </si>
  <si>
    <t>嘉定工业区北和公路
255号5幢2、3楼</t>
  </si>
  <si>
    <t>刘辉</t>
  </si>
  <si>
    <t>18221101093
39963616</t>
  </si>
  <si>
    <r>
      <t>根据合同需补充3</t>
    </r>
    <r>
      <rPr>
        <sz val="10"/>
        <color indexed="8"/>
        <rFont val="宋体"/>
        <family val="0"/>
      </rPr>
      <t>8750元发票</t>
    </r>
  </si>
  <si>
    <t>上海利康生物高科技有限公司</t>
  </si>
  <si>
    <r>
      <t>W</t>
    </r>
    <r>
      <rPr>
        <sz val="10"/>
        <color indexed="8"/>
        <rFont val="宋体"/>
        <family val="0"/>
      </rPr>
      <t>NS1.0-1.0-Q</t>
    </r>
  </si>
  <si>
    <t>嘉定工业区嘉唐公路1104号
1幢2层</t>
  </si>
  <si>
    <t>王强</t>
  </si>
  <si>
    <t>18918036670
56681178</t>
  </si>
  <si>
    <t xml:space="preserve">吴羽（上海）碳纤维材料有限公司
</t>
  </si>
  <si>
    <t>CZI-2000FS
(LSS2.0-1.0-Y)</t>
  </si>
  <si>
    <t>嘉定工业区兴荣路1585号</t>
  </si>
  <si>
    <t>王海</t>
  </si>
  <si>
    <t>现场核查拆除锅炉</t>
  </si>
  <si>
    <t>CZI-2000L-FS 
(LSS2.0-1.0-Y)</t>
  </si>
  <si>
    <t>拆除</t>
  </si>
  <si>
    <t xml:space="preserve">上海绿地嘉创酒店管理有限公司
</t>
  </si>
  <si>
    <t>BOV-1600GD(1.86MW)</t>
  </si>
  <si>
    <t>嘉定工业区沪宜公路3101号</t>
  </si>
  <si>
    <t>谭树宝</t>
  </si>
  <si>
    <r>
      <t>补充8</t>
    </r>
    <r>
      <rPr>
        <sz val="10"/>
        <color indexed="8"/>
        <rFont val="宋体"/>
        <family val="0"/>
      </rPr>
      <t>2.438万元发票</t>
    </r>
  </si>
  <si>
    <t>BOV-1600GD(0.93MW)</t>
  </si>
  <si>
    <t>上海益力多乳品有限公司</t>
  </si>
  <si>
    <t xml:space="preserve">CZI-2000L-FS 
</t>
  </si>
  <si>
    <t>2018.12.7</t>
  </si>
  <si>
    <t>马陆镇伊宁路986号</t>
  </si>
  <si>
    <t>沈珎</t>
  </si>
  <si>
    <t>18616839857
69166060
-123</t>
  </si>
  <si>
    <t>CZI-2000WS</t>
  </si>
  <si>
    <t>野川化工（上海）有限公司</t>
  </si>
  <si>
    <t>马陆镇思诚路1365号</t>
  </si>
  <si>
    <t>潘文玲</t>
  </si>
  <si>
    <t>13371939868
69152498</t>
  </si>
  <si>
    <t>上海乳品一厂分厂</t>
  </si>
  <si>
    <r>
      <t>W</t>
    </r>
    <r>
      <rPr>
        <sz val="10"/>
        <color indexed="8"/>
        <rFont val="宋体"/>
        <family val="0"/>
      </rPr>
      <t>NS2-1.0-Y/Q</t>
    </r>
  </si>
  <si>
    <r>
      <t>马陆镇大治路3</t>
    </r>
    <r>
      <rPr>
        <sz val="10"/>
        <color indexed="8"/>
        <rFont val="宋体"/>
        <family val="0"/>
      </rPr>
      <t>15号</t>
    </r>
  </si>
  <si>
    <t>李建中</t>
  </si>
  <si>
    <r>
      <t>1</t>
    </r>
    <r>
      <rPr>
        <sz val="10"/>
        <color indexed="8"/>
        <rFont val="宋体"/>
        <family val="0"/>
      </rPr>
      <t>3601804820
59511837</t>
    </r>
  </si>
  <si>
    <t>上海科迈防锈材料厂</t>
  </si>
  <si>
    <t>WNS1.5-1.0-Q.Y</t>
  </si>
  <si>
    <t>马陆镇仓场村5号
（丰登路1560弄）</t>
  </si>
  <si>
    <t>张兴华</t>
  </si>
  <si>
    <t>13371818519
59903320</t>
  </si>
  <si>
    <t>震旦（中国）有限公司</t>
  </si>
  <si>
    <r>
      <rPr>
        <sz val="10"/>
        <color indexed="8"/>
        <rFont val="宋体"/>
        <family val="0"/>
      </rPr>
      <t>CWNS0.7-85/65-Y.Q</t>
    </r>
  </si>
  <si>
    <t>马陆镇励学路1281号</t>
  </si>
  <si>
    <t>樊康华</t>
  </si>
  <si>
    <r>
      <t>检测费用不纳入投资额，故投资额调整为2</t>
    </r>
    <r>
      <rPr>
        <sz val="10"/>
        <color indexed="8"/>
        <rFont val="宋体"/>
        <family val="0"/>
      </rPr>
      <t>8.9万元，</t>
    </r>
  </si>
  <si>
    <t>马陆镇申露路369号</t>
  </si>
  <si>
    <t>上海帕卡兴产化工有限公司</t>
  </si>
  <si>
    <t>LSS2.0-1.0-Y-E1</t>
  </si>
  <si>
    <t>马陆镇宝安公路2765号</t>
  </si>
  <si>
    <t>秦建生</t>
  </si>
  <si>
    <t>13601985118
69152278</t>
  </si>
  <si>
    <t>上海闸北油脂化工厂</t>
  </si>
  <si>
    <t>WNS1.5-1.0-Y（Q）</t>
  </si>
  <si>
    <t>2019.6.24</t>
  </si>
  <si>
    <t>马陆镇宝安公路2448号</t>
  </si>
  <si>
    <t>吴妙忠</t>
  </si>
  <si>
    <t xml:space="preserve">上海金伴药业有限公司
</t>
  </si>
  <si>
    <t>油改气换燃烧器
再循环，原2台拆除，换1台2T气炉</t>
  </si>
  <si>
    <t>马陆镇横仓公路833号</t>
  </si>
  <si>
    <t>王靖</t>
  </si>
  <si>
    <t>13501713470
59514953</t>
  </si>
  <si>
    <r>
      <t>补充1</t>
    </r>
    <r>
      <rPr>
        <sz val="10"/>
        <color indexed="8"/>
        <rFont val="宋体"/>
        <family val="0"/>
      </rPr>
      <t>9.239万元发票</t>
    </r>
  </si>
  <si>
    <t>WNS0.5-1.0-Y</t>
  </si>
  <si>
    <t>上海千里生物科技有限公司</t>
  </si>
  <si>
    <t>马陆镇科茂路1015号</t>
  </si>
  <si>
    <t>刘开云</t>
  </si>
  <si>
    <t>18930860057
69151348</t>
  </si>
  <si>
    <t>LSS0.5-0.7-Y</t>
  </si>
  <si>
    <t xml:space="preserve">上海海祥家具有限公司
</t>
  </si>
  <si>
    <t>2019.7.18</t>
  </si>
  <si>
    <t>马陆镇浏翔公路3058号</t>
  </si>
  <si>
    <t>柏宏桂</t>
  </si>
  <si>
    <t>13636597069
60831793</t>
  </si>
  <si>
    <t>上海宝龙康骏房地产开发有限公司</t>
  </si>
  <si>
    <t>ZWNS120-Q-K</t>
  </si>
  <si>
    <t>2019.7.24</t>
  </si>
  <si>
    <t>马陆镇封周路655号14幢
1003、1004室</t>
  </si>
  <si>
    <t>陈万里</t>
  </si>
  <si>
    <t>18913761340
60295884</t>
  </si>
  <si>
    <t>现场核查锅炉铭牌，另补充56万元发票</t>
  </si>
  <si>
    <t>ZWNS150-Q-K</t>
  </si>
  <si>
    <t>ZWNS150-Q-K/R</t>
  </si>
  <si>
    <t>上海绿野香料有限公司</t>
  </si>
  <si>
    <t>马陆镇立新路31号</t>
  </si>
  <si>
    <t>顾永明</t>
  </si>
  <si>
    <t>13641655482
39510202</t>
  </si>
  <si>
    <t>上海怡斯宝特面包工业有限公司</t>
  </si>
  <si>
    <t>更换2台新标燃气锅炉</t>
  </si>
  <si>
    <t>马陆镇陈宝路60弄108号</t>
  </si>
  <si>
    <t>董清浩</t>
  </si>
  <si>
    <t>13381796727
69155308</t>
  </si>
  <si>
    <t>剔除检测费用16000元，投资额调整为60.56万元</t>
  </si>
  <si>
    <t>上海海湾食品有限公司</t>
  </si>
  <si>
    <t>WNS2.0-1.0-Y.Q</t>
  </si>
  <si>
    <t>马陆镇宝安公路2899号</t>
  </si>
  <si>
    <t>林志炜</t>
  </si>
  <si>
    <t>13918873779
39907739</t>
  </si>
  <si>
    <t>投资额发票金额为15.8万元，不包括检测费用，故投资额调整为15.8万元，按投资额补贴</t>
  </si>
  <si>
    <t>上海鸿辉光通科技股份有限公司</t>
  </si>
  <si>
    <t>YYW-600Y（Q）</t>
  </si>
  <si>
    <t>马陆镇丰登路398号</t>
  </si>
  <si>
    <t>沈江波</t>
  </si>
  <si>
    <t>13501784065
59515002</t>
  </si>
  <si>
    <t>锅炉吨位为0.6MW，调整为0.85</t>
  </si>
  <si>
    <t>上海安积大祷滤品有限公司</t>
  </si>
  <si>
    <t>马陆镇育绿路55号</t>
  </si>
  <si>
    <t>潘国骏</t>
  </si>
  <si>
    <t>上海宜家调味食品有限公司</t>
  </si>
  <si>
    <t>YY(Q)W-850Y(Q)</t>
  </si>
  <si>
    <t>2019.12.06</t>
  </si>
  <si>
    <t>马陆镇丰年路88弄2号</t>
  </si>
  <si>
    <t>杨章孟</t>
  </si>
  <si>
    <t>缺改造前锅炉的铭牌照片，铭牌看不清</t>
  </si>
  <si>
    <t>上海越康生物科技有限公司</t>
  </si>
  <si>
    <t xml:space="preserve">LSS0.2-0.8-YQ </t>
  </si>
  <si>
    <t>油改电热蒸汽锅炉</t>
  </si>
  <si>
    <t>马陆镇丰茂路888弄4号4幢</t>
  </si>
  <si>
    <t>陈顺</t>
  </si>
  <si>
    <t>13331982979
39109185</t>
  </si>
  <si>
    <t>上海顶盛食品工业有限公司</t>
  </si>
  <si>
    <t>马陆镇科茂路2468号</t>
  </si>
  <si>
    <t>赵红</t>
  </si>
  <si>
    <t>13917668516
39908388</t>
  </si>
  <si>
    <t>上海市嘉定区妇幼保健院</t>
  </si>
  <si>
    <t>马陆镇高台路1216号</t>
  </si>
  <si>
    <t>张杰</t>
  </si>
  <si>
    <t>18017899818
67070000</t>
  </si>
  <si>
    <t xml:space="preserve">上海世和时装有限公司
</t>
  </si>
  <si>
    <t>LHS0.2-0.4-Y（Q）</t>
  </si>
  <si>
    <t>2019.7.3</t>
  </si>
  <si>
    <t>马陆镇浏翔公路3065号</t>
  </si>
  <si>
    <t>杨建清</t>
  </si>
  <si>
    <t>18918772029
39510182</t>
  </si>
  <si>
    <t>LHS0.2-0.7-Y</t>
  </si>
  <si>
    <t>上海赛博化工有限公司</t>
  </si>
  <si>
    <r>
      <t>2</t>
    </r>
    <r>
      <rPr>
        <sz val="10"/>
        <color indexed="8"/>
        <rFont val="宋体"/>
        <family val="0"/>
      </rPr>
      <t>019.8.24</t>
    </r>
  </si>
  <si>
    <r>
      <t>华亭镇高石路2</t>
    </r>
    <r>
      <rPr>
        <sz val="10"/>
        <color indexed="8"/>
        <rFont val="宋体"/>
        <family val="0"/>
      </rPr>
      <t>758号</t>
    </r>
  </si>
  <si>
    <t>孟秀芹</t>
  </si>
  <si>
    <t>上海洲辉羊毛脂有限公司</t>
  </si>
  <si>
    <r>
      <t>WNS1.5-1.</t>
    </r>
    <r>
      <rPr>
        <sz val="10"/>
        <rFont val="宋体"/>
        <family val="0"/>
      </rPr>
      <t>25-Y</t>
    </r>
  </si>
  <si>
    <r>
      <t>2</t>
    </r>
    <r>
      <rPr>
        <sz val="10"/>
        <color indexed="8"/>
        <rFont val="宋体"/>
        <family val="0"/>
      </rPr>
      <t>019.8.6</t>
    </r>
  </si>
  <si>
    <r>
      <t>华亭镇霜竹公路1</t>
    </r>
    <r>
      <rPr>
        <sz val="10"/>
        <color indexed="8"/>
        <rFont val="宋体"/>
        <family val="0"/>
      </rPr>
      <t>215弄28号</t>
    </r>
  </si>
  <si>
    <t>郭发令</t>
  </si>
  <si>
    <t>上海伟瑞油脂有限公司</t>
  </si>
  <si>
    <r>
      <t>Y</t>
    </r>
    <r>
      <rPr>
        <sz val="10"/>
        <color indexed="8"/>
        <rFont val="宋体"/>
        <family val="0"/>
      </rPr>
      <t>QW-850Q</t>
    </r>
  </si>
  <si>
    <t>华亭镇高石路2728号</t>
  </si>
  <si>
    <t>黄铭伟</t>
  </si>
  <si>
    <t>13651833437
55953370</t>
  </si>
  <si>
    <r>
      <t>W</t>
    </r>
    <r>
      <rPr>
        <sz val="10"/>
        <color indexed="8"/>
        <rFont val="宋体"/>
        <family val="0"/>
      </rPr>
      <t>NS1-1.0-Y</t>
    </r>
  </si>
  <si>
    <r>
      <t>Y</t>
    </r>
    <r>
      <rPr>
        <sz val="10"/>
        <color indexed="8"/>
        <rFont val="宋体"/>
        <family val="0"/>
      </rPr>
      <t>SL300-Y</t>
    </r>
  </si>
  <si>
    <t>上海亚森金属表面处理科技有限公司</t>
  </si>
  <si>
    <t>YY（Q)W-700Y/Q</t>
  </si>
  <si>
    <t>油改气更换新标锅炉</t>
  </si>
  <si>
    <t>华亭镇华高路338号</t>
  </si>
  <si>
    <t>李益</t>
  </si>
  <si>
    <t>18621189300
39900164</t>
  </si>
  <si>
    <t>上海置彩实业有限公司</t>
  </si>
  <si>
    <t>YY（Q)L-600Y（Q）</t>
  </si>
  <si>
    <t>华亭镇武双路188号</t>
  </si>
  <si>
    <t>顾振益</t>
  </si>
  <si>
    <t>18939878571
56681017</t>
  </si>
  <si>
    <t>上海市嘉定区泡花碱厂</t>
  </si>
  <si>
    <t>华亭镇宝钱公路933弄11号</t>
  </si>
  <si>
    <t>杨长兵</t>
  </si>
  <si>
    <t>13601828285
59972472</t>
  </si>
  <si>
    <t>上海楚艺佳有机硅材料有限公司</t>
  </si>
  <si>
    <t>YY（Q)W-350Y.Q</t>
  </si>
  <si>
    <t>原锅炉报废
换蒸汽热源机</t>
  </si>
  <si>
    <t>华亭镇唐窑路108号</t>
  </si>
  <si>
    <t>樊成义</t>
  </si>
  <si>
    <t>13817802299
59953777</t>
  </si>
  <si>
    <t>上海一鸣过滤技术有限公司</t>
  </si>
  <si>
    <r>
      <t>WNS</t>
    </r>
    <r>
      <rPr>
        <sz val="10"/>
        <color indexed="8"/>
        <rFont val="宋体"/>
        <family val="0"/>
      </rPr>
      <t>1-1.0-YII（Q）</t>
    </r>
  </si>
  <si>
    <r>
      <t>徐行镇嘉罗公路1</t>
    </r>
    <r>
      <rPr>
        <sz val="10"/>
        <color indexed="8"/>
        <rFont val="宋体"/>
        <family val="0"/>
      </rPr>
      <t>719号</t>
    </r>
  </si>
  <si>
    <t>刘震</t>
  </si>
  <si>
    <r>
      <t>1</t>
    </r>
    <r>
      <rPr>
        <sz val="10"/>
        <color indexed="8"/>
        <rFont val="宋体"/>
        <family val="0"/>
      </rPr>
      <t>3816928359
39523558</t>
    </r>
  </si>
  <si>
    <t>补充锅炉改造后的外检报告</t>
  </si>
  <si>
    <t>上海强神保健品有限公司</t>
  </si>
  <si>
    <t>LNS0.2-0.8-Y.Q</t>
  </si>
  <si>
    <t>2019.6.13</t>
  </si>
  <si>
    <t>徐行镇红星路998号</t>
  </si>
  <si>
    <t>朱先宸</t>
  </si>
  <si>
    <t>13917135153
59940983</t>
  </si>
  <si>
    <t xml:space="preserve">上海恒力水处理材料有限公司
</t>
  </si>
  <si>
    <t>2018.10.20</t>
  </si>
  <si>
    <t>江桥镇高潮路601号</t>
  </si>
  <si>
    <t>夏宇</t>
  </si>
  <si>
    <t>13917075185
69115371</t>
  </si>
  <si>
    <t>惠柏新材料科技（上海）股份
有限公司</t>
  </si>
  <si>
    <t>SCR末端治理</t>
  </si>
  <si>
    <t>江桥镇博园路558号2幢</t>
  </si>
  <si>
    <t>孙梦琪</t>
  </si>
  <si>
    <t>18721599247
69116380</t>
  </si>
  <si>
    <t>上海太太乐食品有限公司</t>
  </si>
  <si>
    <r>
      <t>WNS6</t>
    </r>
    <r>
      <rPr>
        <sz val="10"/>
        <color indexed="8"/>
        <rFont val="宋体"/>
        <family val="0"/>
      </rPr>
      <t xml:space="preserve">-1.25-YZ </t>
    </r>
  </si>
  <si>
    <t>2019.9.12</t>
  </si>
  <si>
    <t>江桥镇曹安路13号桥南星华
路969号</t>
  </si>
  <si>
    <t>陈伟</t>
  </si>
  <si>
    <r>
      <t>WNS12</t>
    </r>
    <r>
      <rPr>
        <sz val="10"/>
        <color indexed="8"/>
        <rFont val="宋体"/>
        <family val="0"/>
      </rPr>
      <t>-1.25-Y(Q)</t>
    </r>
  </si>
  <si>
    <t>上海新爱特家用电器有限公司</t>
  </si>
  <si>
    <t>CLHS0.6-90/70-Y(Q)</t>
  </si>
  <si>
    <t>2019.12.04</t>
  </si>
  <si>
    <t>江桥镇爱特路866号</t>
  </si>
  <si>
    <t>魏雪梅</t>
  </si>
  <si>
    <t>上海新思露棉塑纺织品有限公司</t>
  </si>
  <si>
    <t>江桥镇宝园六路601号</t>
  </si>
  <si>
    <t>陆尤松</t>
  </si>
  <si>
    <t>上海华庄实业有限公司</t>
  </si>
  <si>
    <t>CLHS0.7-90/70-Y(Q)</t>
  </si>
  <si>
    <t>江桥镇武都路658号</t>
  </si>
  <si>
    <t>朱伟锋</t>
  </si>
  <si>
    <t>上海森港板业有限公司</t>
  </si>
  <si>
    <t>油改气，换燃烧器再循环</t>
  </si>
  <si>
    <t>南翔镇陈翔路222号</t>
  </si>
  <si>
    <t>许玲玲</t>
  </si>
  <si>
    <t>13391390886
69175466</t>
  </si>
  <si>
    <t>原名：森强工贸</t>
  </si>
  <si>
    <t>上海辰玥科技有限公司</t>
  </si>
  <si>
    <r>
      <t>WNS4-1.6</t>
    </r>
    <r>
      <rPr>
        <sz val="10"/>
        <color indexed="8"/>
        <rFont val="宋体"/>
        <family val="0"/>
      </rPr>
      <t>-Y.Q</t>
    </r>
  </si>
  <si>
    <t>2019.6.25</t>
  </si>
  <si>
    <t>南翔镇胜辛南路500号</t>
  </si>
  <si>
    <t>梁登元</t>
  </si>
  <si>
    <t>根据合同及发票确认投资额为45.43万元，补充材料中上海辰玥科技有限公司与上海花锦酒店管理有限公司的关系说明。</t>
  </si>
  <si>
    <r>
      <t>WNS2-1.6</t>
    </r>
    <r>
      <rPr>
        <sz val="10"/>
        <color indexed="8"/>
        <rFont val="宋体"/>
        <family val="0"/>
      </rPr>
      <t>-Y.Q</t>
    </r>
  </si>
  <si>
    <t>上海华新丽华电力电缆有限公司</t>
  </si>
  <si>
    <t xml:space="preserve">LSS0.5-0.7-Y </t>
  </si>
  <si>
    <t>油改电蒸汽发生器</t>
  </si>
  <si>
    <t>南翔镇浏翔路1128号</t>
  </si>
  <si>
    <t>陈奎</t>
  </si>
  <si>
    <t>13585827448
69177599</t>
  </si>
  <si>
    <t xml:space="preserve">LSS0.5-0.8-Y </t>
  </si>
  <si>
    <t>上海杰诺酒店管理有限公司
（南翔希尔顿逸林酒店）</t>
  </si>
  <si>
    <t>CWNS1.75-85/60-Y.Q</t>
  </si>
  <si>
    <t>南翔镇槎溪路789号</t>
  </si>
  <si>
    <t>李涛</t>
  </si>
  <si>
    <t>15801860628
39925888</t>
  </si>
  <si>
    <t>嘉定区槎溪路789号</t>
  </si>
  <si>
    <t>李经理</t>
  </si>
  <si>
    <t>上海美妆科技有限公司</t>
  </si>
  <si>
    <r>
      <t>M</t>
    </r>
    <r>
      <rPr>
        <sz val="10"/>
        <color indexed="8"/>
        <rFont val="宋体"/>
        <family val="0"/>
      </rPr>
      <t>NS1-1.0-Y/Q</t>
    </r>
  </si>
  <si>
    <t>油改电加热蒸汽</t>
  </si>
  <si>
    <t>南翔镇嘉美路1918号</t>
  </si>
  <si>
    <t>陈莉</t>
  </si>
  <si>
    <r>
      <t>1</t>
    </r>
    <r>
      <rPr>
        <sz val="10"/>
        <color indexed="8"/>
        <rFont val="宋体"/>
        <family val="0"/>
      </rPr>
      <t>3818873793
60822242</t>
    </r>
  </si>
  <si>
    <t>序号</t>
  </si>
  <si>
    <t>区</t>
  </si>
  <si>
    <t>申报单位</t>
  </si>
  <si>
    <t>锅炉数量（台）</t>
  </si>
  <si>
    <t>改造前锅炉总蒸发量（t/h）</t>
  </si>
  <si>
    <t>审核市级资金（万元）</t>
  </si>
  <si>
    <t>红灯</t>
  </si>
  <si>
    <t>不支持</t>
  </si>
  <si>
    <t>讨论</t>
  </si>
  <si>
    <t>暂缓</t>
  </si>
  <si>
    <t>企业</t>
  </si>
  <si>
    <t>锅炉</t>
  </si>
  <si>
    <t>黄浦区</t>
  </si>
  <si>
    <t>知道的</t>
  </si>
  <si>
    <t>浦东新区</t>
  </si>
  <si>
    <t>总计</t>
  </si>
  <si>
    <r>
      <t>2019</t>
    </r>
    <r>
      <rPr>
        <b/>
        <sz val="10"/>
        <color indexed="8"/>
        <rFont val="宋体"/>
        <family val="0"/>
      </rPr>
      <t>年普陀区锅炉提标改造专项支持资金使用汇总表（总第三批）</t>
    </r>
  </si>
  <si>
    <t>企
业
序
号</t>
  </si>
  <si>
    <r>
      <rPr>
        <b/>
        <sz val="10"/>
        <color indexed="8"/>
        <rFont val="宋体"/>
        <family val="0"/>
      </rPr>
      <t>区县</t>
    </r>
  </si>
  <si>
    <r>
      <rPr>
        <b/>
        <sz val="10"/>
        <color indexed="8"/>
        <rFont val="宋体"/>
        <family val="0"/>
      </rPr>
      <t>单位名称</t>
    </r>
  </si>
  <si>
    <r>
      <rPr>
        <b/>
        <sz val="10"/>
        <color indexed="8"/>
        <rFont val="宋体"/>
        <family val="0"/>
      </rPr>
      <t>改造前锅炉</t>
    </r>
  </si>
  <si>
    <r>
      <rPr>
        <b/>
        <sz val="10"/>
        <color indexed="8"/>
        <rFont val="宋体"/>
        <family val="0"/>
      </rPr>
      <t>提标改造方式</t>
    </r>
  </si>
  <si>
    <r>
      <rPr>
        <b/>
        <sz val="10"/>
        <color indexed="8"/>
        <rFont val="宋体"/>
        <family val="0"/>
      </rPr>
      <t>项目竣工时间</t>
    </r>
  </si>
  <si>
    <r>
      <rPr>
        <b/>
        <sz val="10"/>
        <color indexed="8"/>
        <rFont val="宋体"/>
        <family val="0"/>
      </rPr>
      <t>申请市级资金</t>
    </r>
  </si>
  <si>
    <r>
      <rPr>
        <b/>
        <sz val="10"/>
        <color indexed="8"/>
        <rFont val="宋体"/>
        <family val="0"/>
      </rPr>
      <t>使用单位地址</t>
    </r>
  </si>
  <si>
    <r>
      <rPr>
        <b/>
        <sz val="10"/>
        <color indexed="8"/>
        <rFont val="宋体"/>
        <family val="0"/>
      </rPr>
      <t>联系人</t>
    </r>
  </si>
  <si>
    <r>
      <rPr>
        <b/>
        <sz val="10"/>
        <color indexed="8"/>
        <rFont val="宋体"/>
        <family val="0"/>
      </rPr>
      <t>联系方式</t>
    </r>
  </si>
  <si>
    <r>
      <rPr>
        <b/>
        <sz val="10"/>
        <color indexed="8"/>
        <rFont val="宋体"/>
        <family val="0"/>
      </rPr>
      <t>审核市级资金</t>
    </r>
  </si>
  <si>
    <r>
      <rPr>
        <b/>
        <sz val="10"/>
        <color indexed="8"/>
        <rFont val="宋体"/>
        <family val="0"/>
      </rPr>
      <t>投资额</t>
    </r>
  </si>
  <si>
    <r>
      <rPr>
        <b/>
        <sz val="10"/>
        <color indexed="8"/>
        <rFont val="宋体"/>
        <family val="0"/>
      </rPr>
      <t>改造前
燃料品种</t>
    </r>
  </si>
  <si>
    <r>
      <rPr>
        <b/>
        <sz val="10"/>
        <color indexed="8"/>
        <rFont val="宋体"/>
        <family val="0"/>
      </rPr>
      <t>改造后锅炉排放监测报告</t>
    </r>
  </si>
  <si>
    <r>
      <rPr>
        <b/>
        <sz val="10"/>
        <color indexed="8"/>
        <rFont val="宋体"/>
        <family val="0"/>
      </rPr>
      <t>检测机构名字</t>
    </r>
  </si>
  <si>
    <r>
      <rPr>
        <b/>
        <sz val="10"/>
        <color indexed="8"/>
        <rFont val="宋体"/>
        <family val="0"/>
      </rPr>
      <t>改造后燃烧器品牌</t>
    </r>
  </si>
  <si>
    <r>
      <rPr>
        <b/>
        <sz val="10"/>
        <color indexed="8"/>
        <rFont val="宋体"/>
        <family val="0"/>
      </rPr>
      <t>改造后锅炉品牌</t>
    </r>
  </si>
  <si>
    <r>
      <rPr>
        <sz val="11"/>
        <color indexed="8"/>
        <rFont val="宋体"/>
        <family val="0"/>
      </rPr>
      <t>余热平台注册情况</t>
    </r>
  </si>
  <si>
    <r>
      <rPr>
        <b/>
        <sz val="10"/>
        <color indexed="8"/>
        <rFont val="宋体"/>
        <family val="0"/>
      </rPr>
      <t>型号</t>
    </r>
  </si>
  <si>
    <r>
      <rPr>
        <b/>
        <sz val="10"/>
        <color indexed="8"/>
        <rFont val="宋体"/>
        <family val="0"/>
      </rPr>
      <t>市级资金</t>
    </r>
  </si>
  <si>
    <r>
      <t>50%</t>
    </r>
    <r>
      <rPr>
        <b/>
        <sz val="10"/>
        <color indexed="8"/>
        <rFont val="宋体"/>
        <family val="0"/>
      </rPr>
      <t>工况</t>
    </r>
  </si>
  <si>
    <r>
      <t>75%</t>
    </r>
    <r>
      <rPr>
        <b/>
        <sz val="10"/>
        <color indexed="8"/>
        <rFont val="宋体"/>
        <family val="0"/>
      </rPr>
      <t>工况</t>
    </r>
  </si>
  <si>
    <r>
      <rPr>
        <b/>
        <sz val="10"/>
        <color indexed="8"/>
        <rFont val="宋体"/>
        <family val="0"/>
      </rPr>
      <t>安全检验</t>
    </r>
  </si>
  <si>
    <r>
      <rPr>
        <b/>
        <sz val="10"/>
        <color indexed="8"/>
        <rFont val="宋体"/>
        <family val="0"/>
      </rPr>
      <t>能效测试</t>
    </r>
  </si>
  <si>
    <r>
      <rPr>
        <b/>
        <sz val="10"/>
        <color indexed="8"/>
        <rFont val="宋体"/>
        <family val="0"/>
      </rPr>
      <t>监测报告</t>
    </r>
  </si>
  <si>
    <r>
      <t>（</t>
    </r>
    <r>
      <rPr>
        <sz val="10"/>
        <rFont val="Times New Roman"/>
        <family val="1"/>
      </rPr>
      <t>t/h</t>
    </r>
    <r>
      <rPr>
        <sz val="10"/>
        <rFont val="宋体"/>
        <family val="0"/>
      </rPr>
      <t>）</t>
    </r>
  </si>
  <si>
    <r>
      <rPr>
        <b/>
        <sz val="10"/>
        <color indexed="8"/>
        <rFont val="宋体"/>
        <family val="0"/>
      </rPr>
      <t>（万元）</t>
    </r>
  </si>
  <si>
    <r>
      <rPr>
        <b/>
        <sz val="10"/>
        <color indexed="8"/>
        <rFont val="宋体"/>
        <family val="0"/>
      </rPr>
      <t>折算</t>
    </r>
    <r>
      <rPr>
        <b/>
        <sz val="10"/>
        <color indexed="8"/>
        <rFont val="Times New Roman"/>
        <family val="1"/>
      </rPr>
      <t>NO</t>
    </r>
    <r>
      <rPr>
        <b/>
        <vertAlign val="subscript"/>
        <sz val="10"/>
        <color indexed="8"/>
        <rFont val="Times New Roman"/>
        <family val="1"/>
      </rPr>
      <t xml:space="preserve">x
</t>
    </r>
    <r>
      <rPr>
        <b/>
        <sz val="10"/>
        <color indexed="8"/>
        <rFont val="宋体"/>
        <family val="0"/>
      </rPr>
      <t>排放浓度</t>
    </r>
  </si>
  <si>
    <r>
      <t>菲斯曼</t>
    </r>
    <r>
      <rPr>
        <sz val="11"/>
        <rFont val="仿宋"/>
        <family val="3"/>
      </rPr>
      <t>Vitoplex</t>
    </r>
  </si>
  <si>
    <r>
      <t>上海明捷置业有限公司</t>
    </r>
    <r>
      <rPr>
        <sz val="11"/>
        <rFont val="仿宋"/>
        <family val="3"/>
      </rPr>
      <t xml:space="preserve">
</t>
    </r>
    <r>
      <rPr>
        <sz val="11"/>
        <rFont val="仿宋"/>
        <family val="3"/>
      </rPr>
      <t>（品尊国际办公楼）</t>
    </r>
  </si>
  <si>
    <t>上海德济医院有限公司</t>
  </si>
  <si>
    <t>上海长风投资发展有限公司</t>
  </si>
  <si>
    <t>上海清涧浴室</t>
  </si>
  <si>
    <r>
      <t>中国中鹰物业管理有限公司</t>
    </r>
    <r>
      <rPr>
        <sz val="11"/>
        <color indexed="8"/>
        <rFont val="仿宋"/>
        <family val="3"/>
      </rPr>
      <t>(</t>
    </r>
    <r>
      <rPr>
        <sz val="11"/>
        <color indexed="8"/>
        <rFont val="仿宋"/>
        <family val="3"/>
      </rPr>
      <t>中鹰黑森林小区</t>
    </r>
    <r>
      <rPr>
        <sz val="11"/>
        <color indexed="8"/>
        <rFont val="仿宋"/>
        <family val="3"/>
      </rPr>
      <t>)</t>
    </r>
  </si>
  <si>
    <r>
      <t>中国中鹰物业管理有限公司（凯旋华庭小区</t>
    </r>
    <r>
      <rPr>
        <sz val="11"/>
        <color indexed="8"/>
        <rFont val="仿宋"/>
        <family val="3"/>
      </rPr>
      <t>)</t>
    </r>
  </si>
  <si>
    <t>上海宝石花鸿盛酒店有限公司</t>
  </si>
  <si>
    <t>上海证券印制有限公司</t>
  </si>
  <si>
    <r>
      <t>ZXQ-523</t>
    </r>
    <r>
      <rPr>
        <sz val="11"/>
        <color indexed="8"/>
        <rFont val="仿宋"/>
        <family val="3"/>
      </rPr>
      <t>（</t>
    </r>
    <r>
      <rPr>
        <sz val="11"/>
        <color indexed="8"/>
        <rFont val="仿宋"/>
        <family val="3"/>
      </rPr>
      <t>13/6</t>
    </r>
    <r>
      <rPr>
        <sz val="11"/>
        <color indexed="8"/>
        <rFont val="仿宋"/>
        <family val="3"/>
      </rPr>
      <t>）</t>
    </r>
    <r>
      <rPr>
        <sz val="11"/>
        <color indexed="8"/>
        <rFont val="仿宋"/>
        <family val="3"/>
      </rPr>
      <t>H2M2</t>
    </r>
  </si>
  <si>
    <t>合计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</si>
</sst>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_ "/>
    <numFmt numFmtId="180" formatCode="[$-F800]dddd\,\ mmmm\ dd\,\ yyyy"/>
    <numFmt numFmtId="181" formatCode="[$-F400]h:mm:ss\ AM/PM"/>
    <numFmt numFmtId="182" formatCode="0.00_);[Red]\(0.00\)"/>
  </numFmts>
  <fonts count="80">
    <font>
      <sz val="11"/>
      <color theme="1"/>
      <name val="Calibri"/>
      <family val="0"/>
    </font>
    <font>
      <sz val="11"/>
      <name val="宋体"/>
      <family val="0"/>
    </font>
    <font>
      <sz val="11"/>
      <color indexed="8"/>
      <name val="Times New Roman"/>
      <family val="1"/>
    </font>
    <font>
      <sz val="10"/>
      <color indexed="8"/>
      <name val="宋体"/>
      <family val="0"/>
    </font>
    <font>
      <sz val="10"/>
      <name val="宋体"/>
      <family val="0"/>
    </font>
    <font>
      <b/>
      <sz val="10"/>
      <color indexed="8"/>
      <name val="宋体"/>
      <family val="0"/>
    </font>
    <font>
      <b/>
      <sz val="10"/>
      <name val="宋体"/>
      <family val="0"/>
    </font>
    <font>
      <sz val="11"/>
      <color indexed="8"/>
      <name val="仿宋"/>
      <family val="3"/>
    </font>
    <font>
      <sz val="11"/>
      <name val="仿宋"/>
      <family val="3"/>
    </font>
    <font>
      <sz val="10"/>
      <name val="Times New Roman"/>
      <family val="1"/>
    </font>
    <font>
      <sz val="10"/>
      <color indexed="8"/>
      <name val="仿宋_GB2312"/>
      <family val="0"/>
    </font>
    <font>
      <sz val="10"/>
      <name val="仿宋_GB2312"/>
      <family val="0"/>
    </font>
    <font>
      <sz val="11"/>
      <color indexed="10"/>
      <name val="宋体"/>
      <family val="0"/>
    </font>
    <font>
      <b/>
      <sz val="10.5"/>
      <color indexed="8"/>
      <name val="宋体"/>
      <family val="0"/>
    </font>
    <font>
      <sz val="10.5"/>
      <color indexed="8"/>
      <name val="Times New Roman"/>
      <family val="1"/>
    </font>
    <font>
      <sz val="10.5"/>
      <color indexed="8"/>
      <name val="宋体"/>
      <family val="0"/>
    </font>
    <font>
      <sz val="10.5"/>
      <name val="Times New Roman"/>
      <family val="1"/>
    </font>
    <font>
      <sz val="10.5"/>
      <name val="宋体"/>
      <family val="0"/>
    </font>
    <font>
      <sz val="11"/>
      <color indexed="10"/>
      <name val="Times New Roman"/>
      <family val="1"/>
    </font>
    <font>
      <b/>
      <sz val="10"/>
      <color indexed="8"/>
      <name val="Times New Roman"/>
      <family val="1"/>
    </font>
    <font>
      <sz val="10"/>
      <color indexed="8"/>
      <name val="Times New Roman"/>
      <family val="1"/>
    </font>
    <font>
      <b/>
      <sz val="11"/>
      <color indexed="8"/>
      <name val="宋体"/>
      <family val="0"/>
    </font>
    <font>
      <b/>
      <sz val="11"/>
      <color indexed="8"/>
      <name val="Times New Roman"/>
      <family val="1"/>
    </font>
    <font>
      <b/>
      <sz val="11"/>
      <name val="宋体"/>
      <family val="0"/>
    </font>
    <font>
      <sz val="10"/>
      <color indexed="10"/>
      <name val="宋体"/>
      <family val="0"/>
    </font>
    <font>
      <sz val="10"/>
      <color indexed="36"/>
      <name val="宋体"/>
      <family val="0"/>
    </font>
    <font>
      <b/>
      <sz val="10"/>
      <color indexed="17"/>
      <name val="宋体"/>
      <family val="0"/>
    </font>
    <font>
      <b/>
      <sz val="10"/>
      <color indexed="57"/>
      <name val="宋体"/>
      <family val="0"/>
    </font>
    <font>
      <sz val="10"/>
      <color indexed="10"/>
      <name val="Times New Roman"/>
      <family val="1"/>
    </font>
    <font>
      <sz val="11"/>
      <name val="Times New Roman"/>
      <family val="1"/>
    </font>
    <font>
      <sz val="11"/>
      <color indexed="8"/>
      <name val="仿宋_GB2312"/>
      <family val="0"/>
    </font>
    <font>
      <sz val="11"/>
      <name val="仿宋_GB2312"/>
      <family val="0"/>
    </font>
    <font>
      <sz val="12"/>
      <name val="Times New Roman"/>
      <family val="1"/>
    </font>
    <font>
      <sz val="12"/>
      <name val="仿宋_GB2312"/>
      <family val="0"/>
    </font>
    <font>
      <sz val="10"/>
      <color indexed="8"/>
      <name val="仿宋体"/>
      <family val="0"/>
    </font>
    <font>
      <sz val="9"/>
      <color indexed="8"/>
      <name val="宋体"/>
      <family val="0"/>
    </font>
    <font>
      <sz val="11"/>
      <color indexed="8"/>
      <name val="宋体"/>
      <family val="0"/>
    </font>
    <font>
      <b/>
      <sz val="11"/>
      <color indexed="9"/>
      <name val="宋体"/>
      <family val="0"/>
    </font>
    <font>
      <b/>
      <sz val="18"/>
      <color indexed="54"/>
      <name val="宋体"/>
      <family val="0"/>
    </font>
    <font>
      <u val="single"/>
      <sz val="11"/>
      <color indexed="20"/>
      <name val="宋体"/>
      <family val="0"/>
    </font>
    <font>
      <sz val="11"/>
      <color indexed="62"/>
      <name val="宋体"/>
      <family val="0"/>
    </font>
    <font>
      <sz val="11"/>
      <color indexed="9"/>
      <name val="宋体"/>
      <family val="0"/>
    </font>
    <font>
      <b/>
      <sz val="11"/>
      <color indexed="52"/>
      <name val="宋体"/>
      <family val="0"/>
    </font>
    <font>
      <b/>
      <sz val="15"/>
      <color indexed="54"/>
      <name val="宋体"/>
      <family val="0"/>
    </font>
    <font>
      <sz val="11"/>
      <color indexed="16"/>
      <name val="宋体"/>
      <family val="0"/>
    </font>
    <font>
      <b/>
      <sz val="11"/>
      <color indexed="63"/>
      <name val="宋体"/>
      <family val="0"/>
    </font>
    <font>
      <u val="single"/>
      <sz val="11"/>
      <color indexed="12"/>
      <name val="宋体"/>
      <family val="0"/>
    </font>
    <font>
      <sz val="11"/>
      <color indexed="53"/>
      <name val="宋体"/>
      <family val="0"/>
    </font>
    <font>
      <b/>
      <sz val="11"/>
      <color indexed="54"/>
      <name val="宋体"/>
      <family val="0"/>
    </font>
    <font>
      <b/>
      <sz val="11"/>
      <color indexed="53"/>
      <name val="宋体"/>
      <family val="0"/>
    </font>
    <font>
      <sz val="11"/>
      <color indexed="17"/>
      <name val="宋体"/>
      <family val="0"/>
    </font>
    <font>
      <i/>
      <sz val="11"/>
      <color indexed="23"/>
      <name val="宋体"/>
      <family val="0"/>
    </font>
    <font>
      <sz val="11"/>
      <color indexed="19"/>
      <name val="宋体"/>
      <family val="0"/>
    </font>
    <font>
      <b/>
      <sz val="13"/>
      <color indexed="54"/>
      <name val="宋体"/>
      <family val="0"/>
    </font>
    <font>
      <b/>
      <vertAlign val="subscript"/>
      <sz val="10"/>
      <color indexed="8"/>
      <name val="Times New Roman"/>
      <family val="1"/>
    </font>
    <font>
      <b/>
      <vertAlign val="subscript"/>
      <sz val="10"/>
      <color indexed="8"/>
      <name val="宋体"/>
      <family val="0"/>
    </font>
    <font>
      <vertAlign val="superscript"/>
      <sz val="10"/>
      <color indexed="8"/>
      <name val="宋体"/>
      <family val="0"/>
    </font>
    <font>
      <sz val="10"/>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0"/>
      <color rgb="FF000000"/>
      <name val="宋体"/>
      <family val="0"/>
    </font>
    <font>
      <sz val="11"/>
      <color theme="1"/>
      <name val="仿宋"/>
      <family val="3"/>
    </font>
    <font>
      <sz val="10"/>
      <color theme="1"/>
      <name val="Calibri"/>
      <family val="0"/>
    </font>
  </fonts>
  <fills count="4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0"/>
        <bgColor indexed="64"/>
      </patternFill>
    </fill>
    <fill>
      <patternFill patternType="solid">
        <fgColor rgb="FF92D050"/>
        <bgColor indexed="64"/>
      </patternFill>
    </fill>
    <fill>
      <patternFill patternType="solid">
        <fgColor theme="0"/>
        <bgColor indexed="64"/>
      </patternFill>
    </fill>
    <fill>
      <patternFill patternType="solid">
        <fgColor indexed="17"/>
        <bgColor indexed="64"/>
      </patternFill>
    </fill>
    <fill>
      <patternFill patternType="solid">
        <fgColor indexed="57"/>
        <bgColor indexed="64"/>
      </patternFill>
    </fill>
    <fill>
      <patternFill patternType="solid">
        <fgColor indexed="40"/>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4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right/>
      <top style="thin"/>
      <bottom style="thin"/>
    </border>
    <border>
      <left/>
      <right/>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
      <left/>
      <right style="thin"/>
      <top/>
      <bottom/>
    </border>
    <border>
      <left>
        <color indexed="63"/>
      </left>
      <right>
        <color indexed="63"/>
      </right>
      <top style="thin"/>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6" fillId="0" borderId="0" applyFont="0" applyFill="0" applyBorder="0" applyAlignment="0" applyProtection="0"/>
    <xf numFmtId="0" fontId="0" fillId="2" borderId="0" applyNumberFormat="0" applyBorder="0" applyAlignment="0" applyProtection="0"/>
    <xf numFmtId="0" fontId="58"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42" fillId="4" borderId="2" applyNumberFormat="0" applyAlignment="0" applyProtection="0"/>
    <xf numFmtId="0" fontId="0" fillId="5" borderId="0" applyNumberFormat="0" applyBorder="0" applyAlignment="0" applyProtection="0"/>
    <xf numFmtId="0" fontId="59" fillId="6" borderId="0" applyNumberFormat="0" applyBorder="0" applyAlignment="0" applyProtection="0"/>
    <xf numFmtId="43" fontId="36" fillId="0" borderId="0" applyFont="0" applyFill="0" applyBorder="0" applyAlignment="0" applyProtection="0"/>
    <xf numFmtId="0" fontId="60" fillId="7" borderId="0" applyNumberFormat="0" applyBorder="0" applyAlignment="0" applyProtection="0"/>
    <xf numFmtId="0" fontId="61" fillId="0" borderId="0" applyNumberFormat="0" applyFill="0" applyBorder="0" applyAlignment="0" applyProtection="0"/>
    <xf numFmtId="9" fontId="36" fillId="0" borderId="0" applyFont="0" applyFill="0" applyBorder="0" applyAlignment="0" applyProtection="0"/>
    <xf numFmtId="0" fontId="62" fillId="0" borderId="0" applyNumberFormat="0" applyFill="0" applyBorder="0" applyAlignment="0" applyProtection="0"/>
    <xf numFmtId="0" fontId="0" fillId="0" borderId="0">
      <alignment/>
      <protection/>
    </xf>
    <xf numFmtId="0" fontId="36" fillId="8" borderId="3" applyNumberFormat="0" applyFont="0" applyAlignment="0" applyProtection="0"/>
    <xf numFmtId="0" fontId="60" fillId="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4" applyNumberFormat="0" applyFill="0" applyAlignment="0" applyProtection="0"/>
    <xf numFmtId="0" fontId="68" fillId="0" borderId="4" applyNumberFormat="0" applyFill="0" applyAlignment="0" applyProtection="0"/>
    <xf numFmtId="0" fontId="60" fillId="10" borderId="0" applyNumberFormat="0" applyBorder="0" applyAlignment="0" applyProtection="0"/>
    <xf numFmtId="0" fontId="63" fillId="0" borderId="5" applyNumberFormat="0" applyFill="0" applyAlignment="0" applyProtection="0"/>
    <xf numFmtId="0" fontId="60" fillId="11" borderId="0" applyNumberFormat="0" applyBorder="0" applyAlignment="0" applyProtection="0"/>
    <xf numFmtId="0" fontId="69" fillId="12" borderId="6" applyNumberFormat="0" applyAlignment="0" applyProtection="0"/>
    <xf numFmtId="0" fontId="70" fillId="12" borderId="1" applyNumberFormat="0" applyAlignment="0" applyProtection="0"/>
    <xf numFmtId="0" fontId="71" fillId="13" borderId="7" applyNumberFormat="0" applyAlignment="0" applyProtection="0"/>
    <xf numFmtId="0" fontId="0" fillId="14" borderId="0" applyNumberFormat="0" applyBorder="0" applyAlignment="0" applyProtection="0"/>
    <xf numFmtId="0" fontId="60" fillId="15" borderId="0" applyNumberFormat="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16" borderId="0" applyNumberFormat="0" applyBorder="0" applyAlignment="0" applyProtection="0"/>
    <xf numFmtId="0" fontId="75" fillId="17" borderId="0" applyNumberFormat="0" applyBorder="0" applyAlignment="0" applyProtection="0"/>
    <xf numFmtId="0" fontId="0" fillId="18" borderId="0" applyNumberFormat="0" applyBorder="0" applyAlignment="0" applyProtection="0"/>
    <xf numFmtId="0" fontId="6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0" fillId="28" borderId="0" applyNumberFormat="0" applyBorder="0" applyAlignment="0" applyProtection="0"/>
    <xf numFmtId="0" fontId="0" fillId="0" borderId="0">
      <alignment vertical="center"/>
      <protection/>
    </xf>
    <xf numFmtId="0" fontId="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0" fillId="32" borderId="0" applyNumberFormat="0" applyBorder="0" applyAlignment="0" applyProtection="0"/>
    <xf numFmtId="0" fontId="36" fillId="0" borderId="0">
      <alignment vertical="center"/>
      <protection/>
    </xf>
    <xf numFmtId="0" fontId="60" fillId="33" borderId="0" applyNumberFormat="0" applyBorder="0" applyAlignment="0" applyProtection="0"/>
    <xf numFmtId="0" fontId="0" fillId="0" borderId="0">
      <alignment/>
      <protection/>
    </xf>
    <xf numFmtId="0" fontId="36" fillId="0" borderId="0">
      <alignment vertical="center"/>
      <protection/>
    </xf>
    <xf numFmtId="0" fontId="36" fillId="0" borderId="0">
      <alignment vertical="center"/>
      <protection/>
    </xf>
  </cellStyleXfs>
  <cellXfs count="1007">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76" fillId="0" borderId="10" xfId="0" applyFont="1" applyBorder="1" applyAlignment="1">
      <alignment horizontal="center" vertical="center"/>
    </xf>
    <xf numFmtId="0" fontId="77" fillId="0" borderId="11" xfId="0" applyFont="1" applyBorder="1" applyAlignment="1">
      <alignment horizontal="center" vertical="center" wrapText="1"/>
    </xf>
    <xf numFmtId="0" fontId="0" fillId="0" borderId="11" xfId="0" applyBorder="1" applyAlignment="1">
      <alignment horizontal="center" vertical="center" wrapText="1"/>
    </xf>
    <xf numFmtId="0" fontId="6" fillId="0" borderId="11" xfId="0" applyFont="1" applyBorder="1" applyAlignment="1">
      <alignment horizontal="center" vertical="center" wrapText="1"/>
    </xf>
    <xf numFmtId="0" fontId="76"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8" fillId="0" borderId="11" xfId="0" applyFont="1" applyFill="1" applyBorder="1" applyAlignment="1">
      <alignment horizontal="center" vertical="center"/>
    </xf>
    <xf numFmtId="0" fontId="78" fillId="0" borderId="11" xfId="0" applyFont="1" applyFill="1" applyBorder="1" applyAlignment="1">
      <alignment horizontal="center" vertical="center"/>
    </xf>
    <xf numFmtId="0" fontId="7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7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8"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0" fillId="0" borderId="11" xfId="0" applyBorder="1" applyAlignment="1">
      <alignment vertical="center"/>
    </xf>
    <xf numFmtId="0" fontId="78" fillId="0" borderId="11" xfId="0" applyFont="1" applyFill="1" applyBorder="1" applyAlignment="1">
      <alignment horizontal="center" vertical="center"/>
    </xf>
    <xf numFmtId="0" fontId="9" fillId="0" borderId="11" xfId="0" applyFont="1" applyBorder="1" applyAlignment="1">
      <alignment horizontal="center" vertical="center" wrapText="1"/>
    </xf>
    <xf numFmtId="0" fontId="9" fillId="34" borderId="11" xfId="0" applyFont="1" applyFill="1" applyBorder="1" applyAlignment="1">
      <alignment horizontal="center" vertical="center" wrapText="1"/>
    </xf>
    <xf numFmtId="0" fontId="9" fillId="0" borderId="11" xfId="0" applyFont="1" applyBorder="1" applyAlignment="1">
      <alignment horizontal="center" vertical="center"/>
    </xf>
    <xf numFmtId="0" fontId="9" fillId="0" borderId="11" xfId="0" applyFont="1" applyFill="1" applyBorder="1" applyAlignment="1">
      <alignment horizontal="center" vertical="center" wrapText="1"/>
    </xf>
    <xf numFmtId="0" fontId="9" fillId="34" borderId="11" xfId="0" applyFont="1" applyFill="1" applyBorder="1" applyAlignment="1">
      <alignment horizontal="center"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14" xfId="0" applyFont="1" applyFill="1" applyBorder="1" applyAlignment="1">
      <alignment horizontal="left" vertical="center"/>
    </xf>
    <xf numFmtId="0" fontId="10" fillId="0"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vertical="center" wrapText="1"/>
    </xf>
    <xf numFmtId="0" fontId="11" fillId="0" borderId="11" xfId="0" applyFont="1" applyBorder="1" applyAlignment="1">
      <alignment horizontal="center" vertical="center"/>
    </xf>
    <xf numFmtId="0" fontId="0" fillId="0" borderId="0" xfId="0" applyAlignment="1">
      <alignment horizontal="center" vertical="center"/>
    </xf>
    <xf numFmtId="0" fontId="11" fillId="34" borderId="11" xfId="0" applyFont="1" applyFill="1" applyBorder="1" applyAlignment="1">
      <alignment horizontal="center" vertical="center" wrapText="1"/>
    </xf>
    <xf numFmtId="0" fontId="9" fillId="0" borderId="11" xfId="0" applyFont="1" applyFill="1" applyBorder="1" applyAlignment="1">
      <alignment horizontal="center" vertical="center"/>
    </xf>
    <xf numFmtId="176" fontId="8"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177" fontId="8" fillId="0" borderId="11" xfId="0" applyNumberFormat="1" applyFont="1" applyFill="1" applyBorder="1" applyAlignment="1">
      <alignment horizontal="center" vertical="center"/>
    </xf>
    <xf numFmtId="0" fontId="78" fillId="0" borderId="11" xfId="0" applyFont="1" applyFill="1" applyBorder="1" applyAlignment="1">
      <alignment horizontal="center" vertical="center"/>
    </xf>
    <xf numFmtId="0" fontId="78" fillId="0" borderId="11" xfId="0" applyFont="1" applyFill="1" applyBorder="1" applyAlignment="1">
      <alignment horizontal="center" vertical="center" wrapText="1"/>
    </xf>
    <xf numFmtId="0" fontId="78" fillId="0" borderId="11" xfId="0" applyFont="1" applyFill="1" applyBorder="1" applyAlignment="1">
      <alignment horizontal="center" vertical="center"/>
    </xf>
    <xf numFmtId="0" fontId="78" fillId="0" borderId="11"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78" fillId="0" borderId="11" xfId="0" applyFont="1" applyFill="1" applyBorder="1" applyAlignment="1">
      <alignment horizontal="center" vertical="center"/>
    </xf>
    <xf numFmtId="0" fontId="9" fillId="35" borderId="11" xfId="0" applyFont="1" applyFill="1" applyBorder="1" applyAlignment="1">
      <alignment horizontal="center" vertical="center"/>
    </xf>
    <xf numFmtId="0" fontId="0" fillId="0" borderId="11" xfId="0" applyFill="1" applyBorder="1" applyAlignment="1">
      <alignment horizontal="center" vertical="center"/>
    </xf>
    <xf numFmtId="0" fontId="3" fillId="0" borderId="11" xfId="0" applyFont="1" applyBorder="1" applyAlignment="1">
      <alignment vertical="center"/>
    </xf>
    <xf numFmtId="0" fontId="4"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 fillId="36" borderId="0" xfId="0" applyFont="1" applyFill="1" applyAlignment="1">
      <alignment vertical="center"/>
    </xf>
    <xf numFmtId="0" fontId="12" fillId="36" borderId="0" xfId="0" applyFont="1" applyFill="1" applyAlignment="1">
      <alignment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5" fillId="4" borderId="20" xfId="0" applyFont="1" applyFill="1" applyBorder="1" applyAlignment="1">
      <alignment horizontal="center" vertical="center" wrapText="1"/>
    </xf>
    <xf numFmtId="0" fontId="14" fillId="0" borderId="20" xfId="0" applyFont="1" applyBorder="1" applyAlignment="1">
      <alignment horizontal="center" vertical="center" wrapText="1"/>
    </xf>
    <xf numFmtId="2" fontId="14" fillId="0" borderId="20" xfId="0" applyNumberFormat="1" applyFont="1" applyBorder="1" applyAlignment="1">
      <alignment horizontal="center" vertical="center" wrapText="1"/>
    </xf>
    <xf numFmtId="0" fontId="16" fillId="36" borderId="19" xfId="0" applyFont="1" applyFill="1" applyBorder="1" applyAlignment="1">
      <alignment horizontal="center" vertical="center" wrapText="1"/>
    </xf>
    <xf numFmtId="0" fontId="17" fillId="36" borderId="20" xfId="0" applyFont="1" applyFill="1" applyBorder="1" applyAlignment="1">
      <alignment horizontal="center" vertical="center" wrapText="1"/>
    </xf>
    <xf numFmtId="0" fontId="16" fillId="36" borderId="20" xfId="0" applyFont="1" applyFill="1" applyBorder="1" applyAlignment="1">
      <alignment horizontal="center" vertical="center" wrapText="1"/>
    </xf>
    <xf numFmtId="177" fontId="16" fillId="36" borderId="20" xfId="0" applyNumberFormat="1" applyFont="1" applyFill="1" applyBorder="1" applyAlignment="1">
      <alignment horizontal="center" vertical="center" wrapText="1"/>
    </xf>
    <xf numFmtId="0" fontId="16" fillId="36" borderId="21" xfId="0" applyFont="1" applyFill="1" applyBorder="1" applyAlignment="1">
      <alignment horizontal="center" vertical="center" wrapText="1"/>
    </xf>
    <xf numFmtId="177" fontId="16" fillId="36" borderId="21" xfId="0" applyNumberFormat="1"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177" fontId="14" fillId="0" borderId="20" xfId="0" applyNumberFormat="1" applyFont="1" applyBorder="1" applyAlignment="1">
      <alignment horizontal="center" vertical="center" wrapText="1"/>
    </xf>
    <xf numFmtId="0" fontId="0" fillId="0" borderId="11" xfId="0" applyBorder="1" applyAlignment="1">
      <alignment horizontal="center" vertical="center"/>
    </xf>
    <xf numFmtId="0" fontId="0" fillId="36" borderId="0" xfId="0" applyFill="1" applyAlignment="1">
      <alignment horizontal="center" vertical="center"/>
    </xf>
    <xf numFmtId="0" fontId="1" fillId="36" borderId="11" xfId="0" applyFont="1" applyFill="1" applyBorder="1" applyAlignment="1">
      <alignment horizontal="center" vertical="center"/>
    </xf>
    <xf numFmtId="0" fontId="1" fillId="36" borderId="0" xfId="0" applyFont="1" applyFill="1" applyAlignment="1">
      <alignment horizontal="center" vertical="center"/>
    </xf>
    <xf numFmtId="0" fontId="0" fillId="36" borderId="0" xfId="0" applyFill="1" applyAlignment="1">
      <alignment vertical="center"/>
    </xf>
    <xf numFmtId="0" fontId="0" fillId="0" borderId="0" xfId="0" applyFont="1" applyAlignment="1">
      <alignment vertical="center"/>
    </xf>
    <xf numFmtId="0" fontId="0" fillId="37" borderId="0" xfId="0" applyFont="1" applyFill="1" applyAlignment="1">
      <alignment vertical="center"/>
    </xf>
    <xf numFmtId="0" fontId="0" fillId="4" borderId="0" xfId="0" applyFont="1" applyFill="1" applyAlignment="1">
      <alignment vertical="center"/>
    </xf>
    <xf numFmtId="0" fontId="3" fillId="38" borderId="0" xfId="0" applyFont="1" applyFill="1" applyAlignment="1">
      <alignment horizontal="center" vertical="center"/>
    </xf>
    <xf numFmtId="0" fontId="3" fillId="4" borderId="0" xfId="0" applyFont="1" applyFill="1" applyAlignment="1">
      <alignment horizontal="center" vertical="center"/>
    </xf>
    <xf numFmtId="0" fontId="3" fillId="37" borderId="0" xfId="0" applyFont="1" applyFill="1" applyAlignment="1">
      <alignment horizontal="center" vertical="center"/>
    </xf>
    <xf numFmtId="0" fontId="3" fillId="35" borderId="0" xfId="0" applyFont="1" applyFill="1" applyAlignment="1">
      <alignment horizontal="center" vertical="center"/>
    </xf>
    <xf numFmtId="0" fontId="0" fillId="38" borderId="0" xfId="0" applyFont="1" applyFill="1" applyAlignment="1">
      <alignment vertical="center"/>
    </xf>
    <xf numFmtId="0" fontId="0" fillId="37" borderId="0" xfId="0" applyFont="1" applyFill="1" applyAlignment="1">
      <alignment vertical="center" wrapText="1"/>
    </xf>
    <xf numFmtId="0" fontId="0" fillId="39" borderId="0" xfId="0" applyFont="1" applyFill="1" applyAlignment="1">
      <alignment vertical="center"/>
    </xf>
    <xf numFmtId="0" fontId="0" fillId="40" borderId="0" xfId="0" applyFont="1" applyFill="1" applyAlignment="1">
      <alignment vertical="center"/>
    </xf>
    <xf numFmtId="0" fontId="0" fillId="0" borderId="0" xfId="0" applyFont="1" applyAlignment="1">
      <alignment horizontal="left" vertical="center"/>
    </xf>
    <xf numFmtId="0" fontId="0" fillId="38" borderId="0" xfId="0" applyFont="1" applyFill="1" applyAlignment="1">
      <alignment horizontal="left" vertical="center"/>
    </xf>
    <xf numFmtId="0" fontId="0" fillId="4" borderId="0" xfId="0" applyFont="1" applyFill="1" applyAlignment="1">
      <alignment horizontal="left" vertical="center"/>
    </xf>
    <xf numFmtId="0" fontId="0" fillId="0" borderId="0" xfId="0" applyFont="1" applyAlignment="1">
      <alignment vertical="center"/>
    </xf>
    <xf numFmtId="0" fontId="3" fillId="34" borderId="0" xfId="0" applyFont="1" applyFill="1" applyAlignment="1">
      <alignment vertical="center"/>
    </xf>
    <xf numFmtId="0" fontId="3" fillId="4" borderId="0" xfId="0" applyFont="1" applyFill="1" applyAlignment="1">
      <alignment vertical="center"/>
    </xf>
    <xf numFmtId="0" fontId="3" fillId="38" borderId="0" xfId="0" applyFont="1" applyFill="1" applyAlignment="1">
      <alignment vertical="center"/>
    </xf>
    <xf numFmtId="0" fontId="4" fillId="0" borderId="0" xfId="0" applyFont="1" applyFill="1" applyAlignment="1">
      <alignment/>
    </xf>
    <xf numFmtId="0" fontId="4" fillId="41" borderId="0" xfId="0" applyFont="1" applyFill="1" applyAlignment="1">
      <alignment/>
    </xf>
    <xf numFmtId="0" fontId="4" fillId="4" borderId="0" xfId="0" applyFont="1" applyFill="1" applyAlignment="1">
      <alignment/>
    </xf>
    <xf numFmtId="0" fontId="4" fillId="37" borderId="0" xfId="0" applyFont="1" applyFill="1" applyAlignment="1">
      <alignment/>
    </xf>
    <xf numFmtId="0" fontId="4" fillId="34" borderId="0" xfId="0" applyFont="1" applyFill="1" applyAlignment="1">
      <alignment/>
    </xf>
    <xf numFmtId="0" fontId="4" fillId="39" borderId="0" xfId="0" applyFont="1" applyFill="1" applyAlignment="1">
      <alignment/>
    </xf>
    <xf numFmtId="0" fontId="0" fillId="34" borderId="0" xfId="0" applyFill="1" applyAlignment="1">
      <alignment vertical="center"/>
    </xf>
    <xf numFmtId="0" fontId="2" fillId="34" borderId="0" xfId="0" applyFont="1" applyFill="1" applyAlignment="1">
      <alignment vertical="center"/>
    </xf>
    <xf numFmtId="0" fontId="18" fillId="0" borderId="0" xfId="0" applyFont="1" applyAlignment="1">
      <alignment vertical="center"/>
    </xf>
    <xf numFmtId="0" fontId="0" fillId="0" borderId="0" xfId="0" applyFont="1" applyFill="1" applyAlignment="1">
      <alignment vertical="center"/>
    </xf>
    <xf numFmtId="0" fontId="0" fillId="34" borderId="0" xfId="0" applyFont="1" applyFill="1" applyAlignment="1">
      <alignment vertical="center"/>
    </xf>
    <xf numFmtId="0" fontId="0" fillId="0" borderId="0" xfId="0" applyFill="1" applyAlignment="1">
      <alignment vertical="center"/>
    </xf>
    <xf numFmtId="0" fontId="0" fillId="41" borderId="0" xfId="0" applyFill="1" applyAlignment="1">
      <alignment vertical="center"/>
    </xf>
    <xf numFmtId="0" fontId="3" fillId="41"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5" fillId="0" borderId="0" xfId="0" applyFont="1" applyFill="1" applyBorder="1" applyAlignment="1">
      <alignment horizontal="left" vertical="center" wrapText="1"/>
    </xf>
    <xf numFmtId="0" fontId="5" fillId="0" borderId="0" xfId="0" applyFont="1" applyAlignment="1">
      <alignment horizontal="left" vertical="center"/>
    </xf>
    <xf numFmtId="0" fontId="19" fillId="0" borderId="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4" borderId="11" xfId="0" applyFont="1" applyFill="1" applyBorder="1" applyAlignment="1">
      <alignment vertical="center" wrapText="1"/>
    </xf>
    <xf numFmtId="0" fontId="5" fillId="4" borderId="22"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4" borderId="23" xfId="0" applyFont="1" applyFill="1" applyBorder="1" applyAlignment="1">
      <alignment horizontal="left" vertical="center" wrapText="1"/>
    </xf>
    <xf numFmtId="0" fontId="5" fillId="4" borderId="24" xfId="0" applyFont="1" applyFill="1" applyBorder="1" applyAlignment="1">
      <alignment horizontal="center" vertical="center" wrapText="1"/>
    </xf>
    <xf numFmtId="0" fontId="5" fillId="4" borderId="24" xfId="0" applyFont="1" applyFill="1" applyBorder="1" applyAlignment="1">
      <alignment horizontal="left" vertical="center" wrapText="1"/>
    </xf>
    <xf numFmtId="0" fontId="3" fillId="4" borderId="11" xfId="0" applyFont="1" applyFill="1" applyBorder="1" applyAlignment="1">
      <alignment vertical="center" wrapText="1"/>
    </xf>
    <xf numFmtId="0" fontId="3" fillId="37" borderId="11"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37" borderId="0" xfId="0" applyFont="1" applyFill="1" applyAlignment="1">
      <alignment vertical="center"/>
    </xf>
    <xf numFmtId="0" fontId="3" fillId="37" borderId="11" xfId="0" applyFont="1" applyFill="1" applyBorder="1" applyAlignment="1">
      <alignment vertical="center" wrapText="1"/>
    </xf>
    <xf numFmtId="0" fontId="20" fillId="37" borderId="0" xfId="0" applyFont="1" applyFill="1" applyAlignment="1">
      <alignment horizontal="left" vertical="center"/>
    </xf>
    <xf numFmtId="0" fontId="3" fillId="37" borderId="11" xfId="0" applyFont="1" applyFill="1" applyBorder="1" applyAlignment="1">
      <alignment horizontal="left" vertical="center"/>
    </xf>
    <xf numFmtId="0" fontId="3" fillId="0" borderId="22" xfId="0" applyFont="1" applyBorder="1" applyAlignment="1">
      <alignment horizontal="left" vertical="center"/>
    </xf>
    <xf numFmtId="0" fontId="3" fillId="4" borderId="0" xfId="0" applyFont="1" applyFill="1" applyAlignment="1">
      <alignment vertical="center"/>
    </xf>
    <xf numFmtId="0" fontId="3" fillId="0" borderId="11" xfId="0" applyFont="1" applyBorder="1" applyAlignment="1">
      <alignment vertical="center" wrapText="1"/>
    </xf>
    <xf numFmtId="0" fontId="20" fillId="4" borderId="0" xfId="0" applyFont="1" applyFill="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4" borderId="11" xfId="0" applyFont="1" applyFill="1" applyBorder="1" applyAlignment="1">
      <alignment horizontal="left" vertical="center"/>
    </xf>
    <xf numFmtId="0" fontId="3" fillId="0" borderId="11" xfId="0" applyFont="1" applyBorder="1" applyAlignment="1">
      <alignment horizontal="left" vertical="center"/>
    </xf>
    <xf numFmtId="0" fontId="5" fillId="0" borderId="11" xfId="0" applyFont="1" applyFill="1" applyBorder="1" applyAlignment="1">
      <alignment horizontal="left"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9" fontId="5" fillId="4" borderId="11" xfId="0" applyNumberFormat="1" applyFont="1" applyFill="1" applyBorder="1" applyAlignment="1">
      <alignment horizontal="left" vertical="center" wrapText="1"/>
    </xf>
    <xf numFmtId="0" fontId="3" fillId="37" borderId="11"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3" fillId="37" borderId="22" xfId="0" applyFont="1" applyFill="1" applyBorder="1" applyAlignment="1">
      <alignment horizontal="left" vertical="center"/>
    </xf>
    <xf numFmtId="0" fontId="3" fillId="37" borderId="0" xfId="0" applyFont="1" applyFill="1" applyAlignment="1">
      <alignment horizontal="left" vertical="center"/>
    </xf>
    <xf numFmtId="0" fontId="5" fillId="37" borderId="11" xfId="0" applyFont="1" applyFill="1" applyBorder="1" applyAlignment="1">
      <alignment horizontal="center" vertical="center"/>
    </xf>
    <xf numFmtId="0" fontId="3" fillId="37" borderId="11" xfId="0" applyFont="1" applyFill="1" applyBorder="1" applyAlignment="1">
      <alignment horizontal="center" vertical="center"/>
    </xf>
    <xf numFmtId="0" fontId="3" fillId="0" borderId="11" xfId="0" applyFont="1" applyBorder="1" applyAlignment="1">
      <alignment horizontal="center" vertical="center" wrapText="1"/>
    </xf>
    <xf numFmtId="0" fontId="5" fillId="0" borderId="11" xfId="0" applyFont="1" applyBorder="1" applyAlignment="1">
      <alignment horizontal="center" vertical="center"/>
    </xf>
    <xf numFmtId="0" fontId="3" fillId="0" borderId="11" xfId="0" applyFont="1" applyBorder="1" applyAlignment="1">
      <alignment horizontal="center" vertical="center"/>
    </xf>
    <xf numFmtId="0" fontId="3" fillId="4" borderId="0" xfId="0" applyFont="1" applyFill="1" applyAlignment="1">
      <alignment horizontal="left" vertical="center"/>
    </xf>
    <xf numFmtId="0" fontId="3" fillId="4" borderId="11" xfId="0" applyFont="1" applyFill="1" applyBorder="1" applyAlignment="1">
      <alignment horizontal="center" vertical="center" wrapText="1"/>
    </xf>
    <xf numFmtId="0" fontId="5" fillId="36"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22" xfId="0" applyFont="1" applyFill="1" applyBorder="1" applyAlignment="1">
      <alignment horizontal="left" vertical="center"/>
    </xf>
    <xf numFmtId="0" fontId="5" fillId="0" borderId="0" xfId="0" applyFont="1" applyFill="1" applyAlignment="1">
      <alignment horizontal="left" vertical="center" wrapText="1"/>
    </xf>
    <xf numFmtId="9" fontId="5" fillId="4" borderId="15" xfId="0" applyNumberFormat="1" applyFont="1" applyFill="1" applyBorder="1" applyAlignment="1">
      <alignment horizontal="left" vertical="center" wrapText="1"/>
    </xf>
    <xf numFmtId="9" fontId="5" fillId="0" borderId="11" xfId="0" applyNumberFormat="1" applyFont="1" applyFill="1" applyBorder="1" applyAlignment="1">
      <alignment horizontal="left" vertical="center" wrapText="1"/>
    </xf>
    <xf numFmtId="0" fontId="0" fillId="4" borderId="11" xfId="0" applyFont="1" applyFill="1" applyBorder="1" applyAlignment="1">
      <alignment horizontal="left" vertical="center"/>
    </xf>
    <xf numFmtId="0" fontId="0" fillId="37" borderId="0" xfId="0" applyFont="1" applyFill="1" applyAlignment="1">
      <alignment horizontal="left" vertical="center"/>
    </xf>
    <xf numFmtId="0" fontId="3" fillId="4" borderId="11" xfId="0" applyFont="1" applyFill="1" applyBorder="1" applyAlignment="1">
      <alignment horizontal="left" vertical="center" wrapText="1"/>
    </xf>
    <xf numFmtId="0" fontId="3" fillId="4" borderId="11" xfId="0" applyFont="1" applyFill="1" applyBorder="1" applyAlignment="1">
      <alignment vertical="center"/>
    </xf>
    <xf numFmtId="0" fontId="79" fillId="0" borderId="0" xfId="0" applyFont="1" applyAlignment="1">
      <alignment horizontal="center" vertical="center"/>
    </xf>
    <xf numFmtId="0" fontId="3" fillId="0" borderId="11" xfId="0" applyFont="1" applyBorder="1" applyAlignment="1">
      <alignment horizontal="left" vertical="center" wrapText="1"/>
    </xf>
    <xf numFmtId="0" fontId="3" fillId="38" borderId="11" xfId="0" applyFont="1" applyFill="1" applyBorder="1" applyAlignment="1">
      <alignment horizontal="left" vertical="center"/>
    </xf>
    <xf numFmtId="0" fontId="3" fillId="38" borderId="11" xfId="0" applyFont="1" applyFill="1" applyBorder="1" applyAlignment="1">
      <alignment vertical="center"/>
    </xf>
    <xf numFmtId="0" fontId="3" fillId="38" borderId="11" xfId="0" applyFont="1" applyFill="1" applyBorder="1" applyAlignment="1">
      <alignment vertical="center" wrapText="1"/>
    </xf>
    <xf numFmtId="0" fontId="3" fillId="38" borderId="11" xfId="0" applyFont="1" applyFill="1" applyBorder="1" applyAlignment="1">
      <alignment horizontal="left" vertical="center" wrapText="1"/>
    </xf>
    <xf numFmtId="0" fontId="3" fillId="37" borderId="11" xfId="0" applyFont="1" applyFill="1" applyBorder="1" applyAlignment="1">
      <alignment vertical="center"/>
    </xf>
    <xf numFmtId="0" fontId="3" fillId="35" borderId="11" xfId="0" applyFont="1" applyFill="1" applyBorder="1" applyAlignment="1">
      <alignment horizontal="center" vertical="center"/>
    </xf>
    <xf numFmtId="0" fontId="3" fillId="35" borderId="11" xfId="0" applyFont="1" applyFill="1" applyBorder="1" applyAlignment="1">
      <alignment horizontal="left" vertical="center" wrapText="1"/>
    </xf>
    <xf numFmtId="0" fontId="3" fillId="35" borderId="11" xfId="0"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49" fontId="3" fillId="4" borderId="11" xfId="0" applyNumberFormat="1" applyFont="1" applyFill="1" applyBorder="1" applyAlignment="1">
      <alignment horizontal="left" vertical="center"/>
    </xf>
    <xf numFmtId="177" fontId="3" fillId="4" borderId="11" xfId="0" applyNumberFormat="1" applyFont="1" applyFill="1" applyBorder="1" applyAlignment="1">
      <alignment horizontal="left" vertical="center"/>
    </xf>
    <xf numFmtId="0" fontId="5" fillId="4" borderId="11" xfId="0" applyFont="1" applyFill="1" applyBorder="1" applyAlignment="1">
      <alignment horizontal="center" vertical="center"/>
    </xf>
    <xf numFmtId="0" fontId="5"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38" borderId="11"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3" fillId="38" borderId="11" xfId="0" applyNumberFormat="1" applyFont="1" applyFill="1" applyBorder="1" applyAlignment="1">
      <alignment horizontal="center" vertical="center" wrapText="1"/>
    </xf>
    <xf numFmtId="0" fontId="3" fillId="4" borderId="11" xfId="0" applyNumberFormat="1" applyFont="1" applyFill="1" applyBorder="1" applyAlignment="1">
      <alignment horizontal="center" vertical="center" wrapText="1"/>
    </xf>
    <xf numFmtId="0" fontId="3" fillId="37" borderId="11"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4" borderId="11" xfId="0" applyNumberFormat="1" applyFont="1" applyFill="1" applyBorder="1" applyAlignment="1">
      <alignment horizontal="center" vertical="center" wrapText="1"/>
    </xf>
    <xf numFmtId="0" fontId="3" fillId="4" borderId="11" xfId="0" applyNumberFormat="1" applyFont="1" applyFill="1" applyBorder="1" applyAlignment="1">
      <alignment horizontal="center" vertical="center"/>
    </xf>
    <xf numFmtId="0" fontId="5" fillId="36" borderId="11" xfId="0" applyNumberFormat="1" applyFont="1" applyFill="1" applyBorder="1" applyAlignment="1">
      <alignment horizontal="center" vertical="center"/>
    </xf>
    <xf numFmtId="0" fontId="3" fillId="4" borderId="11" xfId="0" applyFont="1" applyFill="1" applyBorder="1" applyAlignment="1">
      <alignment horizontal="left"/>
    </xf>
    <xf numFmtId="0" fontId="0" fillId="4" borderId="0" xfId="0" applyFill="1" applyAlignment="1">
      <alignment vertical="center"/>
    </xf>
    <xf numFmtId="176" fontId="3" fillId="4" borderId="11" xfId="0" applyNumberFormat="1" applyFont="1" applyFill="1" applyBorder="1" applyAlignment="1">
      <alignment horizontal="left" vertical="center"/>
    </xf>
    <xf numFmtId="0" fontId="3" fillId="0" borderId="11" xfId="0" applyFont="1" applyFill="1" applyBorder="1" applyAlignment="1">
      <alignment horizontal="left" vertical="center"/>
    </xf>
    <xf numFmtId="0" fontId="3" fillId="0" borderId="11" xfId="0" applyFont="1" applyFill="1" applyBorder="1" applyAlignment="1">
      <alignment vertical="center" wrapText="1"/>
    </xf>
    <xf numFmtId="0" fontId="3" fillId="0" borderId="11" xfId="0" applyFont="1" applyFill="1" applyBorder="1" applyAlignment="1">
      <alignment vertical="center"/>
    </xf>
    <xf numFmtId="177" fontId="3" fillId="0" borderId="11"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7" fontId="3" fillId="38" borderId="11" xfId="0" applyNumberFormat="1" applyFont="1" applyFill="1" applyBorder="1" applyAlignment="1">
      <alignment horizontal="left" vertical="center"/>
    </xf>
    <xf numFmtId="0" fontId="3" fillId="0"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0" fontId="3" fillId="37" borderId="11" xfId="0" applyNumberFormat="1" applyFont="1" applyFill="1" applyBorder="1" applyAlignment="1">
      <alignment vertical="center" wrapText="1"/>
    </xf>
    <xf numFmtId="176" fontId="3" fillId="37" borderId="11" xfId="0" applyNumberFormat="1" applyFont="1" applyFill="1" applyBorder="1" applyAlignment="1">
      <alignment horizontal="left" vertical="center"/>
    </xf>
    <xf numFmtId="0" fontId="3" fillId="36" borderId="11" xfId="0"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3" fillId="38" borderId="11" xfId="0" applyFont="1" applyFill="1" applyBorder="1" applyAlignment="1">
      <alignment horizontal="center" vertical="center"/>
    </xf>
    <xf numFmtId="0" fontId="3" fillId="38" borderId="11"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3" fillId="37" borderId="11" xfId="0" applyNumberFormat="1" applyFont="1" applyFill="1" applyBorder="1" applyAlignment="1">
      <alignment horizontal="center" vertical="center"/>
    </xf>
    <xf numFmtId="0" fontId="5" fillId="37" borderId="11" xfId="0" applyNumberFormat="1" applyFont="1" applyFill="1" applyBorder="1" applyAlignment="1">
      <alignment horizontal="center" vertical="center"/>
    </xf>
    <xf numFmtId="0" fontId="0" fillId="4" borderId="0" xfId="0" applyFill="1" applyAlignment="1">
      <alignment horizontal="left" vertical="center"/>
    </xf>
    <xf numFmtId="0" fontId="0" fillId="38" borderId="0" xfId="0" applyFill="1" applyAlignment="1">
      <alignment vertical="center"/>
    </xf>
    <xf numFmtId="176" fontId="3" fillId="37" borderId="11" xfId="0" applyNumberFormat="1" applyFont="1" applyFill="1" applyBorder="1" applyAlignment="1">
      <alignment horizontal="left" vertical="center" wrapText="1"/>
    </xf>
    <xf numFmtId="0" fontId="0" fillId="4" borderId="11" xfId="0" applyFont="1" applyFill="1" applyBorder="1" applyAlignment="1">
      <alignment horizontal="center" vertical="center"/>
    </xf>
    <xf numFmtId="49" fontId="3"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0" fillId="4" borderId="22" xfId="0" applyFont="1" applyFill="1" applyBorder="1" applyAlignment="1">
      <alignment horizontal="center" vertical="center"/>
    </xf>
    <xf numFmtId="49" fontId="4" fillId="0" borderId="11" xfId="0" applyNumberFormat="1" applyFont="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49" fontId="3" fillId="37" borderId="11" xfId="0" applyNumberFormat="1" applyFont="1" applyFill="1" applyBorder="1" applyAlignment="1">
      <alignment horizontal="center" vertical="center"/>
    </xf>
    <xf numFmtId="0" fontId="5" fillId="37" borderId="11" xfId="0" applyNumberFormat="1" applyFont="1" applyFill="1" applyBorder="1" applyAlignment="1">
      <alignment horizontal="center" vertical="center" wrapText="1"/>
    </xf>
    <xf numFmtId="0" fontId="3" fillId="42" borderId="11" xfId="0" applyNumberFormat="1" applyFont="1" applyFill="1" applyBorder="1" applyAlignment="1">
      <alignment horizontal="center" vertical="center" wrapText="1"/>
    </xf>
    <xf numFmtId="2" fontId="3"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2" fontId="4" fillId="0" borderId="11" xfId="0" applyNumberFormat="1" applyFont="1" applyBorder="1" applyAlignment="1">
      <alignment horizontal="center" vertical="center"/>
    </xf>
    <xf numFmtId="2" fontId="3" fillId="0" borderId="11" xfId="0" applyNumberFormat="1" applyFont="1" applyBorder="1" applyAlignment="1">
      <alignment horizontal="center" vertical="center" wrapText="1"/>
    </xf>
    <xf numFmtId="2" fontId="3" fillId="37" borderId="11" xfId="0" applyNumberFormat="1" applyFont="1" applyFill="1" applyBorder="1" applyAlignment="1">
      <alignment horizontal="center" vertical="center"/>
    </xf>
    <xf numFmtId="0" fontId="4" fillId="37" borderId="11" xfId="0" applyFont="1" applyFill="1" applyBorder="1" applyAlignment="1">
      <alignment horizontal="center" vertical="center" wrapText="1"/>
    </xf>
    <xf numFmtId="0" fontId="0" fillId="37" borderId="11" xfId="0" applyFont="1" applyFill="1" applyBorder="1" applyAlignment="1">
      <alignment horizontal="left" vertical="center"/>
    </xf>
    <xf numFmtId="0" fontId="0" fillId="37" borderId="0" xfId="0" applyFont="1" applyFill="1" applyAlignment="1">
      <alignment horizontal="left" vertical="center" wrapText="1"/>
    </xf>
    <xf numFmtId="0" fontId="0" fillId="0" borderId="11" xfId="0" applyFont="1" applyBorder="1" applyAlignment="1">
      <alignment horizontal="left" vertical="center"/>
    </xf>
    <xf numFmtId="49" fontId="4" fillId="37" borderId="11" xfId="0" applyNumberFormat="1" applyFont="1" applyFill="1" applyBorder="1" applyAlignment="1">
      <alignment horizontal="center" vertical="center"/>
    </xf>
    <xf numFmtId="49" fontId="3" fillId="4" borderId="11" xfId="0" applyNumberFormat="1" applyFont="1" applyFill="1" applyBorder="1" applyAlignment="1">
      <alignment horizontal="center" vertical="center"/>
    </xf>
    <xf numFmtId="49" fontId="3" fillId="38" borderId="11" xfId="0" applyNumberFormat="1" applyFont="1" applyFill="1" applyBorder="1" applyAlignment="1">
      <alignment horizontal="center" vertical="center"/>
    </xf>
    <xf numFmtId="0" fontId="4" fillId="0" borderId="11" xfId="0" applyFont="1" applyBorder="1" applyAlignment="1">
      <alignment vertical="center" wrapText="1"/>
    </xf>
    <xf numFmtId="49" fontId="4" fillId="0" borderId="11" xfId="0" applyNumberFormat="1" applyFont="1" applyBorder="1" applyAlignment="1">
      <alignment vertical="center" wrapText="1"/>
    </xf>
    <xf numFmtId="0" fontId="4" fillId="4" borderId="11" xfId="0" applyFont="1" applyFill="1" applyBorder="1" applyAlignment="1">
      <alignment vertical="center" wrapText="1"/>
    </xf>
    <xf numFmtId="49" fontId="4" fillId="4" borderId="11" xfId="0" applyNumberFormat="1" applyFont="1" applyFill="1" applyBorder="1" applyAlignment="1">
      <alignment horizontal="center" vertical="center" wrapText="1"/>
    </xf>
    <xf numFmtId="0" fontId="4" fillId="37" borderId="11" xfId="0" applyFont="1" applyFill="1" applyBorder="1" applyAlignment="1">
      <alignment vertical="center" wrapText="1"/>
    </xf>
    <xf numFmtId="49" fontId="3" fillId="37" borderId="11" xfId="60" applyNumberFormat="1" applyFont="1" applyFill="1" applyBorder="1" applyAlignment="1">
      <alignment horizontal="center" vertical="center"/>
      <protection/>
    </xf>
    <xf numFmtId="2" fontId="4" fillId="37" borderId="11" xfId="0" applyNumberFormat="1" applyFont="1" applyFill="1" applyBorder="1" applyAlignment="1">
      <alignment horizontal="center" vertical="center"/>
    </xf>
    <xf numFmtId="2" fontId="3" fillId="4" borderId="11" xfId="0" applyNumberFormat="1" applyFont="1" applyFill="1" applyBorder="1" applyAlignment="1">
      <alignment horizontal="center" vertical="center"/>
    </xf>
    <xf numFmtId="0" fontId="5" fillId="38" borderId="11" xfId="0" applyFont="1" applyFill="1" applyBorder="1" applyAlignment="1">
      <alignment horizontal="center" vertical="center"/>
    </xf>
    <xf numFmtId="2" fontId="3" fillId="38" borderId="11" xfId="0" applyNumberFormat="1" applyFont="1" applyFill="1" applyBorder="1" applyAlignment="1">
      <alignment horizontal="center" vertical="center"/>
    </xf>
    <xf numFmtId="0" fontId="0" fillId="38" borderId="11" xfId="0" applyFont="1" applyFill="1" applyBorder="1" applyAlignment="1">
      <alignment horizontal="left" vertical="center"/>
    </xf>
    <xf numFmtId="0" fontId="4" fillId="4" borderId="11" xfId="0" applyFont="1" applyFill="1" applyBorder="1" applyAlignment="1">
      <alignment horizontal="center" vertical="center" wrapText="1"/>
    </xf>
    <xf numFmtId="0" fontId="4" fillId="4" borderId="11" xfId="0" applyFont="1" applyFill="1" applyBorder="1" applyAlignment="1">
      <alignment horizontal="center" vertical="center"/>
    </xf>
    <xf numFmtId="2" fontId="4" fillId="4" borderId="11" xfId="0" applyNumberFormat="1" applyFont="1" applyFill="1" applyBorder="1" applyAlignment="1">
      <alignment horizontal="center" vertical="center" wrapText="1"/>
    </xf>
    <xf numFmtId="0" fontId="4" fillId="37" borderId="11" xfId="0" applyFont="1" applyFill="1" applyBorder="1" applyAlignment="1">
      <alignment horizontal="center" vertical="center"/>
    </xf>
    <xf numFmtId="2" fontId="3" fillId="37" borderId="11" xfId="60" applyNumberFormat="1" applyFont="1" applyFill="1" applyBorder="1" applyAlignment="1">
      <alignment horizontal="center" vertical="center"/>
      <protection/>
    </xf>
    <xf numFmtId="177" fontId="0" fillId="4" borderId="0" xfId="0" applyNumberFormat="1" applyFont="1" applyFill="1" applyAlignment="1">
      <alignment horizontal="left" vertical="center"/>
    </xf>
    <xf numFmtId="49" fontId="4" fillId="0" borderId="11" xfId="0" applyNumberFormat="1" applyFont="1" applyBorder="1" applyAlignment="1">
      <alignment horizontal="center" vertical="center" wrapText="1"/>
    </xf>
    <xf numFmtId="0" fontId="4" fillId="38" borderId="11" xfId="0" applyFont="1" applyFill="1" applyBorder="1" applyAlignment="1">
      <alignment vertical="center" wrapText="1"/>
    </xf>
    <xf numFmtId="49" fontId="4" fillId="38" borderId="11" xfId="0" applyNumberFormat="1" applyFont="1" applyFill="1" applyBorder="1" applyAlignment="1">
      <alignment horizontal="center" vertical="center" wrapText="1"/>
    </xf>
    <xf numFmtId="0" fontId="3" fillId="0" borderId="11" xfId="60" applyFont="1" applyBorder="1" applyAlignment="1">
      <alignment vertical="center" wrapText="1"/>
      <protection/>
    </xf>
    <xf numFmtId="49" fontId="3" fillId="0" borderId="11" xfId="0" applyNumberFormat="1" applyFont="1" applyBorder="1" applyAlignment="1">
      <alignment horizontal="center" vertical="center" wrapText="1"/>
    </xf>
    <xf numFmtId="0" fontId="3" fillId="38" borderId="11" xfId="60" applyFont="1" applyFill="1" applyBorder="1" applyAlignment="1">
      <alignment vertical="center" wrapText="1"/>
      <protection/>
    </xf>
    <xf numFmtId="49" fontId="3" fillId="38" borderId="11" xfId="0" applyNumberFormat="1" applyFont="1" applyFill="1" applyBorder="1" applyAlignment="1">
      <alignment horizontal="center" vertical="center" wrapText="1"/>
    </xf>
    <xf numFmtId="49" fontId="4" fillId="38" borderId="11" xfId="0" applyNumberFormat="1" applyFont="1" applyFill="1" applyBorder="1" applyAlignment="1">
      <alignment horizontal="center" vertical="center"/>
    </xf>
    <xf numFmtId="49" fontId="4" fillId="4" borderId="11" xfId="0" applyNumberFormat="1" applyFont="1" applyFill="1" applyBorder="1" applyAlignment="1">
      <alignment horizontal="center" vertical="center"/>
    </xf>
    <xf numFmtId="0" fontId="0" fillId="4" borderId="11" xfId="0" applyFill="1" applyBorder="1" applyAlignment="1">
      <alignment horizontal="center" vertical="center"/>
    </xf>
    <xf numFmtId="0" fontId="4" fillId="0" borderId="11" xfId="0" applyFont="1" applyBorder="1" applyAlignment="1">
      <alignment horizontal="left" vertical="center" wrapText="1"/>
    </xf>
    <xf numFmtId="0" fontId="0" fillId="39" borderId="11" xfId="0" applyFill="1" applyBorder="1" applyAlignment="1">
      <alignment horizontal="center" vertical="center"/>
    </xf>
    <xf numFmtId="0" fontId="4" fillId="39" borderId="11" xfId="0" applyFont="1" applyFill="1" applyBorder="1" applyAlignment="1">
      <alignment horizontal="left" vertical="center" wrapText="1"/>
    </xf>
    <xf numFmtId="0" fontId="4" fillId="39" borderId="11" xfId="0" applyFont="1" applyFill="1" applyBorder="1" applyAlignment="1">
      <alignment horizontal="center" vertical="center"/>
    </xf>
    <xf numFmtId="0" fontId="3" fillId="39" borderId="11" xfId="0" applyFont="1" applyFill="1" applyBorder="1" applyAlignment="1">
      <alignment horizontal="left" vertical="center" wrapText="1"/>
    </xf>
    <xf numFmtId="49" fontId="4" fillId="39" borderId="11" xfId="0" applyNumberFormat="1" applyFont="1" applyFill="1" applyBorder="1" applyAlignment="1">
      <alignment horizontal="center" vertical="center"/>
    </xf>
    <xf numFmtId="2" fontId="4" fillId="0" borderId="11" xfId="0" applyNumberFormat="1" applyFont="1" applyBorder="1" applyAlignment="1">
      <alignment horizontal="center" vertical="center" wrapText="1"/>
    </xf>
    <xf numFmtId="0" fontId="4" fillId="38" borderId="11" xfId="0" applyFont="1" applyFill="1" applyBorder="1" applyAlignment="1">
      <alignment horizontal="center" vertical="center" wrapText="1"/>
    </xf>
    <xf numFmtId="0" fontId="4" fillId="38" borderId="11" xfId="0" applyFont="1" applyFill="1" applyBorder="1" applyAlignment="1">
      <alignment horizontal="center" vertical="center"/>
    </xf>
    <xf numFmtId="2" fontId="4" fillId="38" borderId="11" xfId="0" applyNumberFormat="1" applyFont="1" applyFill="1" applyBorder="1" applyAlignment="1">
      <alignment horizontal="center" vertical="center" wrapText="1"/>
    </xf>
    <xf numFmtId="2" fontId="3" fillId="38" borderId="11" xfId="0" applyNumberFormat="1" applyFont="1" applyFill="1" applyBorder="1" applyAlignment="1">
      <alignment horizontal="center" vertical="center" wrapText="1"/>
    </xf>
    <xf numFmtId="2" fontId="4" fillId="38" borderId="11" xfId="0" applyNumberFormat="1" applyFont="1" applyFill="1" applyBorder="1" applyAlignment="1">
      <alignment horizontal="center" vertical="center"/>
    </xf>
    <xf numFmtId="178" fontId="3" fillId="4" borderId="11" xfId="0" applyNumberFormat="1" applyFont="1" applyFill="1" applyBorder="1" applyAlignment="1">
      <alignment horizontal="center" vertical="center"/>
    </xf>
    <xf numFmtId="2" fontId="4" fillId="4" borderId="11" xfId="0" applyNumberFormat="1" applyFont="1" applyFill="1" applyBorder="1" applyAlignment="1">
      <alignment horizontal="center" vertical="center"/>
    </xf>
    <xf numFmtId="0" fontId="21" fillId="4" borderId="22" xfId="0" applyFont="1" applyFill="1" applyBorder="1" applyAlignment="1">
      <alignment horizontal="center" vertical="center"/>
    </xf>
    <xf numFmtId="0" fontId="21" fillId="4" borderId="23" xfId="0" applyFont="1" applyFill="1" applyBorder="1" applyAlignment="1">
      <alignment horizontal="center" vertical="center"/>
    </xf>
    <xf numFmtId="2" fontId="3" fillId="39" borderId="11" xfId="0" applyNumberFormat="1" applyFont="1" applyFill="1" applyBorder="1" applyAlignment="1">
      <alignment horizontal="center" vertical="center"/>
    </xf>
    <xf numFmtId="0" fontId="3" fillId="39" borderId="11" xfId="0" applyFont="1" applyFill="1" applyBorder="1" applyAlignment="1">
      <alignment horizontal="left" vertical="center"/>
    </xf>
    <xf numFmtId="0" fontId="3" fillId="39" borderId="11" xfId="0" applyFont="1" applyFill="1" applyBorder="1" applyAlignment="1">
      <alignment horizontal="center" vertical="center"/>
    </xf>
    <xf numFmtId="0" fontId="0" fillId="39" borderId="11" xfId="0" applyFont="1" applyFill="1" applyBorder="1" applyAlignment="1">
      <alignment horizontal="left" vertical="center"/>
    </xf>
    <xf numFmtId="2" fontId="0" fillId="4" borderId="0" xfId="0" applyNumberFormat="1" applyFont="1" applyFill="1" applyAlignment="1">
      <alignment horizontal="left" vertical="center"/>
    </xf>
    <xf numFmtId="0" fontId="0" fillId="39" borderId="0" xfId="0" applyFont="1" applyFill="1" applyAlignment="1">
      <alignment horizontal="left" vertical="center"/>
    </xf>
    <xf numFmtId="0" fontId="0" fillId="40" borderId="11" xfId="0" applyFill="1" applyBorder="1" applyAlignment="1">
      <alignment horizontal="center" vertical="center"/>
    </xf>
    <xf numFmtId="0" fontId="3" fillId="40" borderId="11" xfId="0" applyFont="1" applyFill="1" applyBorder="1" applyAlignment="1">
      <alignment horizontal="left" vertical="center" wrapText="1"/>
    </xf>
    <xf numFmtId="0" fontId="3" fillId="40" borderId="11" xfId="0" applyFont="1" applyFill="1" applyBorder="1" applyAlignment="1">
      <alignment horizontal="left" vertical="center"/>
    </xf>
    <xf numFmtId="0" fontId="3" fillId="40" borderId="11" xfId="0" applyFont="1" applyFill="1" applyBorder="1" applyAlignment="1">
      <alignment horizontal="center" vertical="center"/>
    </xf>
    <xf numFmtId="49" fontId="3" fillId="40" borderId="11"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49" fontId="4" fillId="0" borderId="11" xfId="0" applyNumberFormat="1"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0" fillId="38" borderId="11" xfId="0" applyFont="1" applyFill="1" applyBorder="1" applyAlignment="1">
      <alignment horizontal="center" vertical="center" wrapText="1"/>
    </xf>
    <xf numFmtId="0" fontId="4" fillId="0" borderId="11" xfId="0" applyFont="1" applyFill="1" applyBorder="1" applyAlignment="1">
      <alignment wrapText="1"/>
    </xf>
    <xf numFmtId="0" fontId="3" fillId="0" borderId="11" xfId="0" applyFont="1" applyFill="1" applyBorder="1" applyAlignment="1">
      <alignment horizontal="center" wrapText="1"/>
    </xf>
    <xf numFmtId="0" fontId="0" fillId="4" borderId="11" xfId="0" applyFont="1" applyFill="1" applyBorder="1" applyAlignment="1">
      <alignment horizontal="center" vertical="center" wrapText="1"/>
    </xf>
    <xf numFmtId="0" fontId="4" fillId="0" borderId="22" xfId="0" applyFont="1" applyFill="1" applyBorder="1" applyAlignment="1">
      <alignment vertical="center" wrapText="1"/>
    </xf>
    <xf numFmtId="0" fontId="21" fillId="4" borderId="24" xfId="0" applyFont="1" applyFill="1" applyBorder="1" applyAlignment="1">
      <alignment horizontal="center" vertical="center"/>
    </xf>
    <xf numFmtId="2" fontId="3" fillId="40" borderId="11" xfId="0" applyNumberFormat="1" applyFont="1" applyFill="1" applyBorder="1" applyAlignment="1">
      <alignment horizontal="center" vertical="center"/>
    </xf>
    <xf numFmtId="0" fontId="21" fillId="40" borderId="11" xfId="0" applyFont="1" applyFill="1" applyBorder="1" applyAlignment="1">
      <alignment horizontal="center" vertical="center"/>
    </xf>
    <xf numFmtId="0" fontId="0" fillId="40" borderId="11" xfId="0" applyFont="1" applyFill="1" applyBorder="1" applyAlignment="1">
      <alignment horizontal="left" vertical="center"/>
    </xf>
    <xf numFmtId="0" fontId="0" fillId="4" borderId="0" xfId="0" applyFont="1" applyFill="1" applyAlignment="1">
      <alignment horizontal="center" vertical="center"/>
    </xf>
    <xf numFmtId="49" fontId="4" fillId="0" borderId="11" xfId="0" applyNumberFormat="1" applyFont="1" applyFill="1" applyBorder="1" applyAlignment="1">
      <alignment horizontal="center" vertical="center" wrapText="1"/>
    </xf>
    <xf numFmtId="49" fontId="3" fillId="4" borderId="11" xfId="0" applyNumberFormat="1" applyFont="1" applyFill="1" applyBorder="1" applyAlignment="1">
      <alignment horizontal="center" vertical="center" wrapText="1"/>
    </xf>
    <xf numFmtId="0" fontId="0" fillId="38" borderId="0" xfId="0" applyFont="1" applyFill="1" applyAlignment="1">
      <alignment horizontal="center" vertical="center"/>
    </xf>
    <xf numFmtId="0" fontId="4" fillId="0" borderId="11" xfId="0" applyFont="1" applyFill="1" applyBorder="1" applyAlignment="1">
      <alignment horizontal="center" wrapText="1"/>
    </xf>
    <xf numFmtId="0" fontId="5" fillId="4" borderId="22" xfId="0" applyFont="1" applyFill="1" applyBorder="1" applyAlignment="1">
      <alignment horizontal="center" vertical="center"/>
    </xf>
    <xf numFmtId="0" fontId="3" fillId="4" borderId="11" xfId="0" applyFont="1" applyFill="1" applyBorder="1" applyAlignment="1">
      <alignment horizontal="center" wrapText="1"/>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3" fillId="0" borderId="22" xfId="0" applyFont="1" applyFill="1" applyBorder="1" applyAlignment="1">
      <alignment horizontal="center" vertical="center" wrapText="1"/>
    </xf>
    <xf numFmtId="0" fontId="0" fillId="40" borderId="0" xfId="0" applyFont="1" applyFill="1" applyAlignment="1">
      <alignment horizontal="left" vertical="center"/>
    </xf>
    <xf numFmtId="0" fontId="0" fillId="0" borderId="0" xfId="0" applyFont="1" applyAlignment="1">
      <alignment horizontal="center" vertical="center"/>
    </xf>
    <xf numFmtId="0" fontId="0" fillId="0" borderId="22" xfId="0" applyFont="1" applyFill="1" applyBorder="1" applyAlignment="1">
      <alignment horizontal="center" wrapText="1"/>
    </xf>
    <xf numFmtId="0" fontId="0" fillId="0" borderId="24" xfId="0" applyFont="1" applyFill="1" applyBorder="1" applyAlignment="1">
      <alignment horizontal="center" wrapText="1"/>
    </xf>
    <xf numFmtId="0" fontId="0" fillId="0" borderId="23" xfId="0" applyFont="1" applyFill="1" applyBorder="1" applyAlignment="1">
      <alignment horizont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1" xfId="0" applyFont="1" applyFill="1" applyBorder="1" applyAlignment="1">
      <alignment horizontal="center" wrapText="1"/>
    </xf>
    <xf numFmtId="0" fontId="0" fillId="38" borderId="22" xfId="0" applyFont="1" applyFill="1" applyBorder="1" applyAlignment="1">
      <alignment horizontal="center" vertical="center" wrapText="1"/>
    </xf>
    <xf numFmtId="0" fontId="0" fillId="38" borderId="24" xfId="0" applyFont="1" applyFill="1" applyBorder="1" applyAlignment="1">
      <alignment horizontal="center" vertical="center" wrapText="1"/>
    </xf>
    <xf numFmtId="0" fontId="0" fillId="38" borderId="11" xfId="0" applyFont="1" applyFill="1" applyBorder="1" applyAlignment="1">
      <alignment horizontal="center" wrapText="1"/>
    </xf>
    <xf numFmtId="0" fontId="0" fillId="4" borderId="22"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0" xfId="0" applyFont="1" applyFill="1" applyAlignment="1">
      <alignment vertical="center"/>
    </xf>
    <xf numFmtId="0" fontId="0" fillId="0" borderId="23"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3" fillId="0" borderId="11" xfId="0" applyFont="1" applyBorder="1" applyAlignment="1">
      <alignment vertical="center"/>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9" fontId="22" fillId="4" borderId="22" xfId="0" applyNumberFormat="1" applyFont="1" applyFill="1" applyBorder="1" applyAlignment="1">
      <alignment horizontal="center" vertical="center" wrapText="1"/>
    </xf>
    <xf numFmtId="0" fontId="0" fillId="0" borderId="11" xfId="0" applyFont="1" applyBorder="1" applyAlignment="1">
      <alignment horizontal="center" vertical="center"/>
    </xf>
    <xf numFmtId="9" fontId="22" fillId="0" borderId="22" xfId="0" applyNumberFormat="1" applyFont="1" applyFill="1" applyBorder="1" applyAlignment="1">
      <alignment horizontal="center" vertical="center" wrapText="1"/>
    </xf>
    <xf numFmtId="0" fontId="0" fillId="4" borderId="11" xfId="0" applyFont="1" applyFill="1" applyBorder="1" applyAlignment="1">
      <alignment horizontal="center" wrapText="1"/>
    </xf>
    <xf numFmtId="0" fontId="0" fillId="37"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4" fillId="0" borderId="11" xfId="0" applyFont="1" applyFill="1" applyBorder="1" applyAlignment="1">
      <alignment vertical="center"/>
    </xf>
    <xf numFmtId="0" fontId="1" fillId="0" borderId="11" xfId="0" applyFont="1" applyFill="1" applyBorder="1" applyAlignment="1">
      <alignment horizontal="center" vertical="center" wrapText="1"/>
    </xf>
    <xf numFmtId="0" fontId="0" fillId="39" borderId="11" xfId="0" applyFont="1" applyFill="1" applyBorder="1" applyAlignment="1">
      <alignment horizontal="center" vertical="center" wrapText="1"/>
    </xf>
    <xf numFmtId="0" fontId="0" fillId="39" borderId="11" xfId="0" applyFill="1" applyBorder="1" applyAlignment="1">
      <alignment horizontal="center" vertical="center" wrapText="1"/>
    </xf>
    <xf numFmtId="0" fontId="3" fillId="34" borderId="11" xfId="0" applyFont="1" applyFill="1" applyBorder="1" applyAlignment="1">
      <alignment horizontal="left" vertical="center" wrapText="1"/>
    </xf>
    <xf numFmtId="0" fontId="3" fillId="34" borderId="11" xfId="0" applyFont="1" applyFill="1" applyBorder="1" applyAlignment="1">
      <alignment vertical="center" wrapText="1"/>
    </xf>
    <xf numFmtId="0" fontId="3" fillId="34" borderId="11" xfId="0" applyFont="1" applyFill="1" applyBorder="1" applyAlignment="1">
      <alignment horizontal="center" vertical="center" wrapText="1"/>
    </xf>
    <xf numFmtId="57" fontId="3" fillId="34" borderId="11" xfId="0" applyNumberFormat="1" applyFont="1" applyFill="1" applyBorder="1" applyAlignment="1">
      <alignment horizontal="left" vertical="center" wrapText="1"/>
    </xf>
    <xf numFmtId="57" fontId="3" fillId="0" borderId="11" xfId="0" applyNumberFormat="1" applyFont="1" applyFill="1" applyBorder="1" applyAlignment="1">
      <alignment horizontal="left" vertical="center" wrapText="1"/>
    </xf>
    <xf numFmtId="57" fontId="3" fillId="4" borderId="11" xfId="0" applyNumberFormat="1" applyFont="1" applyFill="1" applyBorder="1" applyAlignment="1">
      <alignment horizontal="left" vertical="center" wrapText="1"/>
    </xf>
    <xf numFmtId="0" fontId="3" fillId="34" borderId="11" xfId="0" applyFont="1" applyFill="1" applyBorder="1" applyAlignment="1">
      <alignment horizontal="center" vertical="center"/>
    </xf>
    <xf numFmtId="0" fontId="0" fillId="38" borderId="11" xfId="0" applyFont="1" applyFill="1" applyBorder="1" applyAlignment="1">
      <alignment horizontal="center" vertical="center"/>
    </xf>
    <xf numFmtId="0" fontId="0" fillId="37" borderId="11" xfId="0"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21" fillId="0" borderId="22" xfId="0" applyFont="1" applyBorder="1" applyAlignment="1">
      <alignment horizontal="center" vertical="center"/>
    </xf>
    <xf numFmtId="0" fontId="1" fillId="39" borderId="11" xfId="0" applyFont="1" applyFill="1" applyBorder="1" applyAlignment="1">
      <alignment horizontal="center" wrapText="1"/>
    </xf>
    <xf numFmtId="0" fontId="0" fillId="39" borderId="0" xfId="0" applyFont="1" applyFill="1" applyAlignment="1">
      <alignment horizontal="center" vertical="center"/>
    </xf>
    <xf numFmtId="0" fontId="1" fillId="4" borderId="11"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1" fillId="39" borderId="11" xfId="0" applyFont="1" applyFill="1" applyBorder="1" applyAlignment="1">
      <alignment horizontal="center" vertical="center" wrapText="1"/>
    </xf>
    <xf numFmtId="0" fontId="0" fillId="39" borderId="11" xfId="0" applyFont="1" applyFill="1" applyBorder="1" applyAlignment="1">
      <alignment horizontal="center" vertical="center"/>
    </xf>
    <xf numFmtId="0" fontId="23" fillId="4" borderId="24"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 fillId="34" borderId="11" xfId="0" applyFont="1" applyFill="1" applyBorder="1" applyAlignment="1">
      <alignment horizontal="center" vertical="center"/>
    </xf>
    <xf numFmtId="0" fontId="3" fillId="34" borderId="11" xfId="0" applyFont="1" applyFill="1" applyBorder="1" applyAlignment="1">
      <alignment horizontal="left" vertical="center"/>
    </xf>
    <xf numFmtId="0" fontId="24" fillId="0" borderId="11"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4" fillId="34" borderId="11" xfId="0" applyFont="1" applyFill="1" applyBorder="1" applyAlignment="1">
      <alignment horizontal="center" vertical="center"/>
    </xf>
    <xf numFmtId="0" fontId="0" fillId="37" borderId="0" xfId="0" applyFont="1" applyFill="1" applyAlignment="1">
      <alignment horizontal="center" vertical="center"/>
    </xf>
    <xf numFmtId="0" fontId="0" fillId="0" borderId="0" xfId="0" applyFont="1" applyAlignment="1">
      <alignment horizontal="center" vertical="center" wrapText="1"/>
    </xf>
    <xf numFmtId="0" fontId="0" fillId="39" borderId="0" xfId="0" applyFill="1" applyAlignment="1">
      <alignment horizontal="center" vertical="center" wrapText="1"/>
    </xf>
    <xf numFmtId="0" fontId="0" fillId="39" borderId="22" xfId="0" applyFont="1" applyFill="1" applyBorder="1" applyAlignment="1">
      <alignment horizontal="center" vertical="center" wrapText="1"/>
    </xf>
    <xf numFmtId="0" fontId="0" fillId="39" borderId="24" xfId="0" applyFont="1" applyFill="1" applyBorder="1" applyAlignment="1">
      <alignment horizontal="center" vertical="center" wrapText="1"/>
    </xf>
    <xf numFmtId="0" fontId="3" fillId="34" borderId="0" xfId="0" applyFont="1" applyFill="1" applyAlignment="1">
      <alignment horizontal="left" vertical="center"/>
    </xf>
    <xf numFmtId="0" fontId="25" fillId="0" borderId="11" xfId="0" applyFont="1" applyBorder="1" applyAlignment="1">
      <alignment horizontal="left" vertical="center" wrapText="1"/>
    </xf>
    <xf numFmtId="0" fontId="0" fillId="37" borderId="11" xfId="0" applyFont="1" applyFill="1" applyBorder="1" applyAlignment="1">
      <alignment horizontal="center" wrapText="1"/>
    </xf>
    <xf numFmtId="0" fontId="0" fillId="38" borderId="22" xfId="0" applyFont="1" applyFill="1" applyBorder="1" applyAlignment="1">
      <alignment horizontal="center" wrapText="1"/>
    </xf>
    <xf numFmtId="0" fontId="0" fillId="38" borderId="24" xfId="0" applyFont="1" applyFill="1" applyBorder="1" applyAlignment="1">
      <alignment horizontal="center" wrapText="1"/>
    </xf>
    <xf numFmtId="0" fontId="0" fillId="0" borderId="11" xfId="0" applyFont="1" applyFill="1" applyBorder="1" applyAlignment="1">
      <alignment horizontal="center"/>
    </xf>
    <xf numFmtId="0" fontId="0" fillId="39" borderId="11" xfId="0" applyFont="1" applyFill="1" applyBorder="1" applyAlignment="1">
      <alignment horizontal="center" wrapText="1"/>
    </xf>
    <xf numFmtId="57" fontId="3" fillId="38" borderId="11" xfId="0" applyNumberFormat="1"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4" borderId="22" xfId="0" applyFont="1" applyFill="1" applyBorder="1" applyAlignment="1">
      <alignment vertical="center" wrapText="1"/>
    </xf>
    <xf numFmtId="0" fontId="3" fillId="0" borderId="22" xfId="0" applyFont="1" applyFill="1" applyBorder="1" applyAlignment="1">
      <alignment vertical="center" wrapText="1"/>
    </xf>
    <xf numFmtId="0" fontId="3" fillId="0" borderId="23" xfId="0" applyFont="1" applyFill="1" applyBorder="1" applyAlignment="1">
      <alignment horizontal="left" vertical="center" wrapText="1"/>
    </xf>
    <xf numFmtId="0" fontId="3" fillId="4" borderId="23" xfId="0" applyFont="1" applyFill="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4" borderId="24" xfId="0" applyFont="1" applyFill="1" applyBorder="1" applyAlignment="1">
      <alignment vertical="center" wrapText="1"/>
    </xf>
    <xf numFmtId="0" fontId="3" fillId="0" borderId="24" xfId="0" applyFont="1" applyFill="1" applyBorder="1" applyAlignment="1">
      <alignment vertical="center" wrapText="1"/>
    </xf>
    <xf numFmtId="177"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left" vertical="center" wrapText="1"/>
    </xf>
    <xf numFmtId="0" fontId="3" fillId="4"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22" xfId="0" applyFont="1" applyFill="1" applyBorder="1" applyAlignment="1">
      <alignment horizontal="left" vertical="center"/>
    </xf>
    <xf numFmtId="0" fontId="4" fillId="4" borderId="22" xfId="0" applyFont="1" applyFill="1" applyBorder="1" applyAlignment="1">
      <alignment vertical="center"/>
    </xf>
    <xf numFmtId="0" fontId="4" fillId="0" borderId="22" xfId="69" applyFont="1" applyFill="1" applyBorder="1" applyAlignment="1">
      <alignment vertical="center" wrapText="1"/>
      <protection/>
    </xf>
    <xf numFmtId="31" fontId="4" fillId="0" borderId="22" xfId="0" applyNumberFormat="1" applyFont="1" applyFill="1" applyBorder="1" applyAlignment="1">
      <alignment horizontal="left" vertical="center"/>
    </xf>
    <xf numFmtId="0" fontId="4" fillId="0" borderId="23" xfId="0" applyFont="1" applyFill="1" applyBorder="1" applyAlignment="1">
      <alignment horizontal="left" vertical="center"/>
    </xf>
    <xf numFmtId="0" fontId="4" fillId="0" borderId="23" xfId="69" applyFont="1" applyFill="1" applyBorder="1" applyAlignment="1">
      <alignment vertical="center" wrapText="1"/>
      <protection/>
    </xf>
    <xf numFmtId="0" fontId="4" fillId="0" borderId="24" xfId="0" applyFont="1" applyFill="1" applyBorder="1" applyAlignment="1">
      <alignment horizontal="left" vertical="center"/>
    </xf>
    <xf numFmtId="0" fontId="4" fillId="0" borderId="24" xfId="69" applyFont="1" applyFill="1" applyBorder="1" applyAlignment="1">
      <alignment vertical="center" wrapText="1"/>
      <protection/>
    </xf>
    <xf numFmtId="177" fontId="3" fillId="0" borderId="11" xfId="0" applyNumberFormat="1" applyFont="1" applyFill="1" applyBorder="1" applyAlignment="1">
      <alignment horizontal="center" vertical="center" wrapText="1"/>
    </xf>
    <xf numFmtId="177" fontId="3" fillId="4" borderId="11" xfId="0" applyNumberFormat="1" applyFont="1" applyFill="1" applyBorder="1" applyAlignment="1">
      <alignment horizontal="center" vertical="center" wrapText="1"/>
    </xf>
    <xf numFmtId="177" fontId="24" fillId="0" borderId="11"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179" fontId="3" fillId="0" borderId="11" xfId="0" applyNumberFormat="1" applyFont="1" applyFill="1" applyBorder="1" applyAlignment="1">
      <alignment horizontal="center" vertical="center" wrapText="1"/>
    </xf>
    <xf numFmtId="179" fontId="3" fillId="0" borderId="11" xfId="0" applyNumberFormat="1"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6" fillId="4" borderId="11" xfId="0" applyFont="1" applyFill="1" applyBorder="1" applyAlignment="1">
      <alignment horizontal="center" vertical="center"/>
    </xf>
    <xf numFmtId="0" fontId="3" fillId="0" borderId="23" xfId="0" applyFont="1" applyFill="1" applyBorder="1" applyAlignment="1">
      <alignment horizontal="center" vertical="center"/>
    </xf>
    <xf numFmtId="178" fontId="3" fillId="4" borderId="11"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0" xfId="0" applyFont="1" applyFill="1" applyAlignment="1">
      <alignment horizontal="left"/>
    </xf>
    <xf numFmtId="0" fontId="4" fillId="0" borderId="23" xfId="0" applyFont="1" applyFill="1" applyBorder="1" applyAlignment="1">
      <alignment horizontal="center" vertical="center"/>
    </xf>
    <xf numFmtId="0" fontId="6"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6" fillId="0" borderId="24" xfId="0" applyFont="1" applyFill="1" applyBorder="1" applyAlignment="1">
      <alignment horizontal="center" vertical="center"/>
    </xf>
    <xf numFmtId="0" fontId="25" fillId="4" borderId="11" xfId="0" applyFont="1" applyFill="1" applyBorder="1" applyAlignment="1">
      <alignment horizontal="center" vertical="center" wrapText="1"/>
    </xf>
    <xf numFmtId="0" fontId="3" fillId="38" borderId="0" xfId="0" applyFont="1" applyFill="1" applyAlignment="1">
      <alignment horizontal="left" vertical="center"/>
    </xf>
    <xf numFmtId="180" fontId="4" fillId="0" borderId="22" xfId="0" applyNumberFormat="1" applyFont="1" applyFill="1" applyBorder="1" applyAlignment="1">
      <alignment vertical="center"/>
    </xf>
    <xf numFmtId="180" fontId="4" fillId="0" borderId="23" xfId="0" applyNumberFormat="1" applyFont="1" applyFill="1" applyBorder="1" applyAlignment="1">
      <alignment vertical="center"/>
    </xf>
    <xf numFmtId="180" fontId="4" fillId="0" borderId="24" xfId="0" applyNumberFormat="1" applyFont="1" applyFill="1" applyBorder="1" applyAlignment="1">
      <alignment vertical="center"/>
    </xf>
    <xf numFmtId="0" fontId="4" fillId="36" borderId="22" xfId="0" applyFont="1" applyFill="1" applyBorder="1" applyAlignment="1">
      <alignment horizontal="left" vertical="center"/>
    </xf>
    <xf numFmtId="0" fontId="4" fillId="4" borderId="22" xfId="69" applyFont="1" applyFill="1" applyBorder="1" applyAlignment="1">
      <alignment vertical="center" wrapText="1"/>
      <protection/>
    </xf>
    <xf numFmtId="180" fontId="4" fillId="4" borderId="22" xfId="0" applyNumberFormat="1" applyFont="1" applyFill="1" applyBorder="1" applyAlignment="1">
      <alignment horizontal="left" vertical="center"/>
    </xf>
    <xf numFmtId="0" fontId="4" fillId="36" borderId="23" xfId="0" applyFont="1" applyFill="1" applyBorder="1" applyAlignment="1">
      <alignment horizontal="left" vertical="center"/>
    </xf>
    <xf numFmtId="0" fontId="4" fillId="4" borderId="23" xfId="69" applyFont="1" applyFill="1" applyBorder="1" applyAlignment="1">
      <alignment vertical="center" wrapText="1"/>
      <protection/>
    </xf>
    <xf numFmtId="180" fontId="4" fillId="4" borderId="23" xfId="0" applyNumberFormat="1" applyFont="1" applyFill="1" applyBorder="1" applyAlignment="1">
      <alignment horizontal="left" vertical="center"/>
    </xf>
    <xf numFmtId="0" fontId="4" fillId="4" borderId="24" xfId="0" applyFont="1" applyFill="1" applyBorder="1" applyAlignment="1">
      <alignment horizontal="left" vertical="center"/>
    </xf>
    <xf numFmtId="0" fontId="4" fillId="4" borderId="24" xfId="69" applyFont="1" applyFill="1" applyBorder="1" applyAlignment="1">
      <alignment vertical="center" wrapText="1"/>
      <protection/>
    </xf>
    <xf numFmtId="180" fontId="4" fillId="4" borderId="24" xfId="0" applyNumberFormat="1" applyFont="1" applyFill="1" applyBorder="1" applyAlignment="1">
      <alignment horizontal="left" vertical="center"/>
    </xf>
    <xf numFmtId="0" fontId="4" fillId="0" borderId="11" xfId="0" applyFont="1" applyFill="1" applyBorder="1" applyAlignment="1">
      <alignment horizontal="left" vertical="center"/>
    </xf>
    <xf numFmtId="0" fontId="4" fillId="0" borderId="11" xfId="69" applyFont="1" applyFill="1" applyBorder="1" applyAlignment="1">
      <alignment vertical="center" wrapText="1"/>
      <protection/>
    </xf>
    <xf numFmtId="31" fontId="4" fillId="0" borderId="11" xfId="0" applyNumberFormat="1" applyFont="1" applyFill="1" applyBorder="1" applyAlignment="1">
      <alignment horizontal="left" vertical="center"/>
    </xf>
    <xf numFmtId="180" fontId="4" fillId="0" borderId="11" xfId="0" applyNumberFormat="1" applyFont="1" applyFill="1" applyBorder="1" applyAlignment="1">
      <alignment horizontal="left" vertical="center"/>
    </xf>
    <xf numFmtId="0" fontId="4" fillId="4" borderId="11" xfId="0" applyFont="1" applyFill="1" applyBorder="1" applyAlignment="1">
      <alignment horizontal="left" vertical="center"/>
    </xf>
    <xf numFmtId="0" fontId="4" fillId="4" borderId="11" xfId="69" applyFont="1" applyFill="1" applyBorder="1" applyAlignment="1">
      <alignment vertical="center" wrapText="1"/>
      <protection/>
    </xf>
    <xf numFmtId="180" fontId="4" fillId="4" borderId="11" xfId="0" applyNumberFormat="1" applyFont="1" applyFill="1" applyBorder="1" applyAlignment="1">
      <alignment horizontal="left" vertical="center"/>
    </xf>
    <xf numFmtId="0" fontId="4" fillId="37" borderId="22" xfId="0" applyFont="1" applyFill="1" applyBorder="1" applyAlignment="1">
      <alignment horizontal="left" vertical="center"/>
    </xf>
    <xf numFmtId="0" fontId="4" fillId="37" borderId="22" xfId="0" applyFont="1" applyFill="1" applyBorder="1" applyAlignment="1">
      <alignment vertical="center"/>
    </xf>
    <xf numFmtId="0" fontId="4" fillId="37" borderId="22" xfId="69" applyFont="1" applyFill="1" applyBorder="1" applyAlignment="1">
      <alignment vertical="center" wrapText="1"/>
      <protection/>
    </xf>
    <xf numFmtId="31" fontId="4" fillId="37" borderId="22" xfId="0" applyNumberFormat="1" applyFont="1" applyFill="1" applyBorder="1" applyAlignment="1">
      <alignment horizontal="left" vertical="center"/>
    </xf>
    <xf numFmtId="0" fontId="4" fillId="37" borderId="23" xfId="0" applyFont="1" applyFill="1" applyBorder="1" applyAlignment="1">
      <alignment horizontal="left" vertical="center"/>
    </xf>
    <xf numFmtId="0" fontId="4" fillId="37" borderId="23" xfId="69" applyFont="1" applyFill="1" applyBorder="1" applyAlignment="1">
      <alignment vertical="center" wrapText="1"/>
      <protection/>
    </xf>
    <xf numFmtId="0" fontId="4" fillId="37" borderId="24" xfId="0" applyFont="1" applyFill="1" applyBorder="1" applyAlignment="1">
      <alignment horizontal="left" vertical="center"/>
    </xf>
    <xf numFmtId="0" fontId="4" fillId="37" borderId="24" xfId="69" applyFont="1" applyFill="1" applyBorder="1" applyAlignment="1">
      <alignment vertical="center" wrapText="1"/>
      <protection/>
    </xf>
    <xf numFmtId="0" fontId="4" fillId="0" borderId="22" xfId="0" applyNumberFormat="1" applyFont="1" applyFill="1" applyBorder="1" applyAlignment="1">
      <alignment horizontal="left" vertical="center"/>
    </xf>
    <xf numFmtId="0" fontId="4" fillId="0" borderId="23" xfId="0" applyNumberFormat="1" applyFont="1" applyFill="1" applyBorder="1" applyAlignment="1">
      <alignment horizontal="left" vertical="center"/>
    </xf>
    <xf numFmtId="0" fontId="4" fillId="0" borderId="24" xfId="0" applyNumberFormat="1" applyFont="1" applyFill="1" applyBorder="1" applyAlignment="1">
      <alignment horizontal="left" vertical="center"/>
    </xf>
    <xf numFmtId="0" fontId="4" fillId="41" borderId="22" xfId="0" applyFont="1" applyFill="1" applyBorder="1" applyAlignment="1">
      <alignment horizontal="left" vertical="center"/>
    </xf>
    <xf numFmtId="0" fontId="4" fillId="41" borderId="22" xfId="0" applyFont="1" applyFill="1" applyBorder="1" applyAlignment="1">
      <alignment vertical="center"/>
    </xf>
    <xf numFmtId="0" fontId="4" fillId="41" borderId="11" xfId="69" applyFont="1" applyFill="1" applyBorder="1" applyAlignment="1">
      <alignment vertical="center" wrapText="1"/>
      <protection/>
    </xf>
    <xf numFmtId="31" fontId="4" fillId="41" borderId="22" xfId="0" applyNumberFormat="1" applyFont="1" applyFill="1" applyBorder="1" applyAlignment="1">
      <alignment horizontal="left" vertical="center"/>
    </xf>
    <xf numFmtId="0" fontId="4" fillId="41" borderId="23" xfId="0" applyFont="1" applyFill="1" applyBorder="1" applyAlignment="1">
      <alignment horizontal="left" vertical="center"/>
    </xf>
    <xf numFmtId="0" fontId="4" fillId="41" borderId="24" xfId="0" applyFont="1" applyFill="1" applyBorder="1" applyAlignment="1">
      <alignment horizontal="left" vertical="center"/>
    </xf>
    <xf numFmtId="180" fontId="4" fillId="0" borderId="22" xfId="0" applyNumberFormat="1" applyFont="1" applyFill="1" applyBorder="1" applyAlignment="1">
      <alignment horizontal="left" vertical="center"/>
    </xf>
    <xf numFmtId="180" fontId="4" fillId="0" borderId="23" xfId="0" applyNumberFormat="1" applyFont="1" applyFill="1" applyBorder="1" applyAlignment="1">
      <alignment horizontal="left" vertical="center"/>
    </xf>
    <xf numFmtId="180" fontId="4" fillId="0" borderId="24" xfId="0" applyNumberFormat="1" applyFont="1" applyFill="1" applyBorder="1" applyAlignment="1">
      <alignment horizontal="left" vertical="center"/>
    </xf>
    <xf numFmtId="57" fontId="4" fillId="0" borderId="22" xfId="0" applyNumberFormat="1" applyFont="1" applyFill="1" applyBorder="1" applyAlignment="1">
      <alignment horizontal="left" vertical="center"/>
    </xf>
    <xf numFmtId="31" fontId="4" fillId="4" borderId="22" xfId="0" applyNumberFormat="1" applyFont="1" applyFill="1" applyBorder="1" applyAlignment="1">
      <alignment horizontal="left" vertical="center"/>
    </xf>
    <xf numFmtId="0" fontId="4" fillId="37" borderId="22" xfId="0" applyFont="1" applyFill="1" applyBorder="1" applyAlignment="1">
      <alignment vertical="center" wrapText="1"/>
    </xf>
    <xf numFmtId="0" fontId="4" fillId="37" borderId="24" xfId="0" applyFont="1" applyFill="1" applyBorder="1" applyAlignment="1">
      <alignment vertical="center" wrapText="1"/>
    </xf>
    <xf numFmtId="0" fontId="4" fillId="37" borderId="11" xfId="0" applyFont="1" applyFill="1" applyBorder="1" applyAlignment="1">
      <alignment horizontal="left" vertical="center"/>
    </xf>
    <xf numFmtId="0" fontId="4" fillId="37" borderId="11" xfId="69" applyFont="1" applyFill="1" applyBorder="1" applyAlignment="1">
      <alignment vertical="center" wrapText="1"/>
      <protection/>
    </xf>
    <xf numFmtId="31" fontId="4" fillId="37" borderId="11" xfId="0" applyNumberFormat="1" applyFont="1" applyFill="1" applyBorder="1" applyAlignment="1">
      <alignment horizontal="left" vertical="center"/>
    </xf>
    <xf numFmtId="180" fontId="4" fillId="37" borderId="11" xfId="0" applyNumberFormat="1" applyFont="1" applyFill="1" applyBorder="1" applyAlignment="1">
      <alignment horizontal="left" vertical="center"/>
    </xf>
    <xf numFmtId="0" fontId="4" fillId="4" borderId="22" xfId="0" applyFont="1" applyFill="1" applyBorder="1" applyAlignment="1">
      <alignment vertical="center" wrapText="1"/>
    </xf>
    <xf numFmtId="0" fontId="4" fillId="4" borderId="23" xfId="0" applyFont="1" applyFill="1" applyBorder="1" applyAlignment="1">
      <alignment vertical="center" wrapText="1"/>
    </xf>
    <xf numFmtId="0" fontId="4" fillId="4" borderId="24" xfId="0" applyFont="1" applyFill="1" applyBorder="1" applyAlignment="1">
      <alignment vertical="center" wrapText="1"/>
    </xf>
    <xf numFmtId="0" fontId="4" fillId="4" borderId="22" xfId="0" applyFont="1" applyFill="1" applyBorder="1" applyAlignment="1">
      <alignment horizontal="center" vertical="center"/>
    </xf>
    <xf numFmtId="0" fontId="4" fillId="36" borderId="11" xfId="0" applyFont="1" applyFill="1" applyBorder="1" applyAlignment="1">
      <alignment horizontal="center" vertical="center"/>
    </xf>
    <xf numFmtId="0" fontId="6" fillId="36" borderId="22" xfId="0" applyFont="1" applyFill="1" applyBorder="1" applyAlignment="1">
      <alignment horizontal="center" vertical="center"/>
    </xf>
    <xf numFmtId="0" fontId="4" fillId="4" borderId="0" xfId="0" applyFont="1" applyFill="1" applyAlignment="1">
      <alignment horizontal="left"/>
    </xf>
    <xf numFmtId="0" fontId="4" fillId="4" borderId="23" xfId="0" applyFont="1" applyFill="1" applyBorder="1" applyAlignment="1">
      <alignment horizontal="center" vertical="center"/>
    </xf>
    <xf numFmtId="0" fontId="6"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6" fillId="36" borderId="24"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1" xfId="0"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22" xfId="68" applyFont="1" applyFill="1" applyBorder="1" applyAlignment="1">
      <alignment horizontal="center" vertical="center"/>
      <protection/>
    </xf>
    <xf numFmtId="0" fontId="4" fillId="0" borderId="24" xfId="68" applyFont="1" applyFill="1" applyBorder="1" applyAlignment="1">
      <alignment horizontal="center" vertical="center"/>
      <protection/>
    </xf>
    <xf numFmtId="0" fontId="4" fillId="0" borderId="11" xfId="0" applyFont="1" applyFill="1" applyBorder="1" applyAlignment="1">
      <alignment horizontal="center"/>
    </xf>
    <xf numFmtId="0" fontId="4" fillId="37" borderId="22" xfId="0" applyFont="1" applyFill="1" applyBorder="1" applyAlignment="1">
      <alignment horizontal="center" vertical="center"/>
    </xf>
    <xf numFmtId="0" fontId="6" fillId="37" borderId="22" xfId="0" applyFont="1" applyFill="1" applyBorder="1" applyAlignment="1">
      <alignment horizontal="center" vertical="center"/>
    </xf>
    <xf numFmtId="0" fontId="4" fillId="37" borderId="0" xfId="0" applyFont="1" applyFill="1" applyAlignment="1">
      <alignment horizontal="left"/>
    </xf>
    <xf numFmtId="0" fontId="4" fillId="37" borderId="23" xfId="0" applyFont="1" applyFill="1" applyBorder="1" applyAlignment="1">
      <alignment horizontal="center" vertical="center"/>
    </xf>
    <xf numFmtId="0" fontId="6" fillId="37" borderId="23" xfId="0" applyFont="1" applyFill="1" applyBorder="1" applyAlignment="1">
      <alignment horizontal="center" vertical="center"/>
    </xf>
    <xf numFmtId="0" fontId="4" fillId="37" borderId="24" xfId="0" applyFont="1" applyFill="1" applyBorder="1" applyAlignment="1">
      <alignment horizontal="center" vertical="center"/>
    </xf>
    <xf numFmtId="0" fontId="6" fillId="37" borderId="24" xfId="0" applyFont="1" applyFill="1" applyBorder="1" applyAlignment="1">
      <alignment horizontal="center" vertical="center"/>
    </xf>
    <xf numFmtId="0" fontId="4" fillId="41" borderId="11" xfId="0" applyFont="1" applyFill="1" applyBorder="1" applyAlignment="1">
      <alignment horizontal="center" vertical="center"/>
    </xf>
    <xf numFmtId="0" fontId="4" fillId="41" borderId="22" xfId="0" applyFont="1" applyFill="1" applyBorder="1" applyAlignment="1">
      <alignment horizontal="center" vertical="center"/>
    </xf>
    <xf numFmtId="0" fontId="4" fillId="41" borderId="0" xfId="0" applyFont="1" applyFill="1" applyAlignment="1">
      <alignment horizontal="left"/>
    </xf>
    <xf numFmtId="0" fontId="4" fillId="41" borderId="23" xfId="0" applyFont="1" applyFill="1" applyBorder="1" applyAlignment="1">
      <alignment horizontal="center" vertical="center"/>
    </xf>
    <xf numFmtId="0" fontId="4" fillId="41" borderId="24"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6" fillId="37" borderId="11" xfId="0" applyFont="1" applyFill="1" applyBorder="1" applyAlignment="1">
      <alignment horizontal="center" vertical="center"/>
    </xf>
    <xf numFmtId="0" fontId="4" fillId="36" borderId="22" xfId="0" applyFont="1" applyFill="1" applyBorder="1" applyAlignment="1">
      <alignment horizontal="center" vertical="center"/>
    </xf>
    <xf numFmtId="0" fontId="4" fillId="36" borderId="23" xfId="0" applyFont="1" applyFill="1" applyBorder="1" applyAlignment="1">
      <alignment horizontal="center" vertical="center"/>
    </xf>
    <xf numFmtId="0" fontId="4" fillId="36" borderId="24" xfId="0" applyFont="1" applyFill="1" applyBorder="1" applyAlignment="1">
      <alignment horizontal="center" vertical="center"/>
    </xf>
    <xf numFmtId="180" fontId="4" fillId="41" borderId="22" xfId="0" applyNumberFormat="1" applyFont="1" applyFill="1" applyBorder="1" applyAlignment="1">
      <alignment vertical="center"/>
    </xf>
    <xf numFmtId="180" fontId="4" fillId="41" borderId="23" xfId="0" applyNumberFormat="1" applyFont="1" applyFill="1" applyBorder="1" applyAlignment="1">
      <alignment vertical="center"/>
    </xf>
    <xf numFmtId="180" fontId="4" fillId="41" borderId="24" xfId="0" applyNumberFormat="1" applyFont="1" applyFill="1" applyBorder="1" applyAlignment="1">
      <alignment vertical="center"/>
    </xf>
    <xf numFmtId="180" fontId="4" fillId="0" borderId="11" xfId="0" applyNumberFormat="1" applyFont="1" applyFill="1" applyBorder="1" applyAlignment="1">
      <alignment vertical="center"/>
    </xf>
    <xf numFmtId="0" fontId="25" fillId="0" borderId="11" xfId="0" applyFont="1" applyFill="1" applyBorder="1" applyAlignment="1">
      <alignment horizontal="left" vertical="center" wrapText="1"/>
    </xf>
    <xf numFmtId="180" fontId="4" fillId="41" borderId="11" xfId="0" applyNumberFormat="1" applyFont="1" applyFill="1" applyBorder="1" applyAlignment="1">
      <alignment vertical="center"/>
    </xf>
    <xf numFmtId="180" fontId="4" fillId="4" borderId="11" xfId="0" applyNumberFormat="1" applyFont="1" applyFill="1" applyBorder="1" applyAlignment="1">
      <alignment vertical="center"/>
    </xf>
    <xf numFmtId="0" fontId="25" fillId="0" borderId="11" xfId="0" applyFont="1" applyFill="1" applyBorder="1" applyAlignment="1">
      <alignment horizontal="center" vertical="center" wrapText="1"/>
    </xf>
    <xf numFmtId="0" fontId="4" fillId="0" borderId="22" xfId="0" applyFont="1" applyFill="1" applyBorder="1" applyAlignment="1">
      <alignment vertical="center"/>
    </xf>
    <xf numFmtId="0" fontId="25" fillId="0" borderId="22" xfId="0" applyFont="1" applyFill="1" applyBorder="1" applyAlignment="1">
      <alignment horizontal="center" vertical="center" wrapText="1"/>
    </xf>
    <xf numFmtId="0" fontId="4" fillId="0" borderId="24" xfId="0" applyFont="1" applyFill="1" applyBorder="1" applyAlignment="1">
      <alignment vertical="center"/>
    </xf>
    <xf numFmtId="0" fontId="4" fillId="0" borderId="23" xfId="0" applyFont="1" applyFill="1" applyBorder="1" applyAlignment="1">
      <alignment vertical="center"/>
    </xf>
    <xf numFmtId="0" fontId="4" fillId="37" borderId="23" xfId="0" applyFont="1" applyFill="1" applyBorder="1" applyAlignment="1">
      <alignment vertical="center"/>
    </xf>
    <xf numFmtId="0" fontId="4" fillId="37" borderId="24" xfId="0" applyFont="1" applyFill="1" applyBorder="1" applyAlignment="1">
      <alignment vertical="center"/>
    </xf>
    <xf numFmtId="0" fontId="4" fillId="41" borderId="23" xfId="0" applyFont="1" applyFill="1" applyBorder="1" applyAlignment="1">
      <alignment vertical="center"/>
    </xf>
    <xf numFmtId="0" fontId="4" fillId="41" borderId="24" xfId="0" applyFont="1" applyFill="1" applyBorder="1" applyAlignment="1">
      <alignment vertical="center"/>
    </xf>
    <xf numFmtId="0" fontId="4" fillId="4" borderId="22" xfId="0" applyFont="1" applyFill="1" applyBorder="1" applyAlignment="1">
      <alignment horizontal="center" vertical="center" wrapText="1"/>
    </xf>
    <xf numFmtId="0" fontId="4" fillId="4" borderId="24" xfId="0" applyFont="1" applyFill="1" applyBorder="1" applyAlignment="1">
      <alignment vertical="center"/>
    </xf>
    <xf numFmtId="0" fontId="26" fillId="0" borderId="11" xfId="0" applyFont="1" applyFill="1" applyBorder="1" applyAlignment="1">
      <alignment horizontal="left" vertical="center" wrapText="1"/>
    </xf>
    <xf numFmtId="180" fontId="4" fillId="37" borderId="11" xfId="0" applyNumberFormat="1" applyFont="1" applyFill="1" applyBorder="1" applyAlignment="1">
      <alignment vertical="center"/>
    </xf>
    <xf numFmtId="0" fontId="4" fillId="0" borderId="2" xfId="20" applyFont="1" applyFill="1" applyAlignment="1">
      <alignment vertical="center" wrapText="1"/>
    </xf>
    <xf numFmtId="0" fontId="4" fillId="34" borderId="11" xfId="0" applyFont="1" applyFill="1" applyBorder="1" applyAlignment="1">
      <alignment horizontal="left" vertical="center"/>
    </xf>
    <xf numFmtId="0" fontId="4" fillId="34" borderId="22" xfId="0" applyFont="1" applyFill="1" applyBorder="1" applyAlignment="1">
      <alignment vertical="center"/>
    </xf>
    <xf numFmtId="0" fontId="4" fillId="34" borderId="11" xfId="69" applyFont="1" applyFill="1" applyBorder="1" applyAlignment="1">
      <alignment vertical="center" wrapText="1"/>
      <protection/>
    </xf>
    <xf numFmtId="180" fontId="4" fillId="34" borderId="11" xfId="0" applyNumberFormat="1" applyFont="1" applyFill="1" applyBorder="1" applyAlignment="1">
      <alignment horizontal="left" vertical="center"/>
    </xf>
    <xf numFmtId="0" fontId="4" fillId="34" borderId="22" xfId="0" applyFont="1" applyFill="1" applyBorder="1" applyAlignment="1">
      <alignment horizontal="left" vertical="center"/>
    </xf>
    <xf numFmtId="180" fontId="4" fillId="34" borderId="22" xfId="0" applyNumberFormat="1" applyFont="1" applyFill="1" applyBorder="1" applyAlignment="1">
      <alignment horizontal="left" vertical="center"/>
    </xf>
    <xf numFmtId="0" fontId="4" fillId="34" borderId="24" xfId="0" applyFont="1" applyFill="1" applyBorder="1" applyAlignment="1">
      <alignment horizontal="left" vertical="center"/>
    </xf>
    <xf numFmtId="180" fontId="4" fillId="34" borderId="24" xfId="0" applyNumberFormat="1" applyFont="1" applyFill="1" applyBorder="1" applyAlignment="1">
      <alignment horizontal="left" vertical="center"/>
    </xf>
    <xf numFmtId="31" fontId="4" fillId="34" borderId="22" xfId="0" applyNumberFormat="1" applyFont="1" applyFill="1" applyBorder="1" applyAlignment="1">
      <alignment horizontal="left" vertical="center"/>
    </xf>
    <xf numFmtId="0" fontId="4" fillId="34" borderId="23" xfId="0" applyFont="1" applyFill="1" applyBorder="1" applyAlignment="1">
      <alignment horizontal="left" vertical="center"/>
    </xf>
    <xf numFmtId="31" fontId="4" fillId="4" borderId="11" xfId="0" applyNumberFormat="1" applyFont="1" applyFill="1" applyBorder="1" applyAlignment="1">
      <alignment horizontal="left" vertical="center"/>
    </xf>
    <xf numFmtId="0" fontId="4" fillId="39" borderId="22" xfId="0" applyFont="1" applyFill="1" applyBorder="1" applyAlignment="1">
      <alignment horizontal="left" vertical="center"/>
    </xf>
    <xf numFmtId="0" fontId="4" fillId="39" borderId="22" xfId="69" applyFont="1" applyFill="1" applyBorder="1" applyAlignment="1">
      <alignment horizontal="left" vertical="center" wrapText="1"/>
      <protection/>
    </xf>
    <xf numFmtId="0" fontId="4" fillId="39" borderId="11" xfId="68" applyFont="1" applyFill="1" applyBorder="1" applyAlignment="1">
      <alignment horizontal="left" vertical="center"/>
      <protection/>
    </xf>
    <xf numFmtId="0" fontId="4" fillId="39" borderId="11" xfId="0" applyFont="1" applyFill="1" applyBorder="1" applyAlignment="1">
      <alignment horizontal="left" vertical="center"/>
    </xf>
    <xf numFmtId="181" fontId="4" fillId="39" borderId="22" xfId="0" applyNumberFormat="1" applyFont="1" applyFill="1" applyBorder="1" applyAlignment="1">
      <alignment horizontal="left" vertical="center" wrapText="1"/>
    </xf>
    <xf numFmtId="180" fontId="4" fillId="39" borderId="22" xfId="0" applyNumberFormat="1" applyFont="1" applyFill="1" applyBorder="1" applyAlignment="1">
      <alignment horizontal="left" vertical="center"/>
    </xf>
    <xf numFmtId="0" fontId="4" fillId="39" borderId="24" xfId="0" applyFont="1" applyFill="1" applyBorder="1" applyAlignment="1">
      <alignment horizontal="left" vertical="center"/>
    </xf>
    <xf numFmtId="0" fontId="4" fillId="39" borderId="24" xfId="69" applyFont="1" applyFill="1" applyBorder="1" applyAlignment="1">
      <alignment horizontal="left" vertical="center" wrapText="1"/>
      <protection/>
    </xf>
    <xf numFmtId="180" fontId="4" fillId="39" borderId="24" xfId="0" applyNumberFormat="1" applyFont="1" applyFill="1" applyBorder="1" applyAlignment="1">
      <alignment horizontal="left" vertical="center"/>
    </xf>
    <xf numFmtId="0" fontId="3" fillId="0" borderId="11" xfId="67" applyFont="1" applyFill="1" applyBorder="1" applyAlignment="1">
      <alignment horizontal="left" vertical="center"/>
      <protection/>
    </xf>
    <xf numFmtId="0" fontId="3" fillId="0" borderId="11" xfId="60" applyFont="1" applyBorder="1" applyAlignment="1">
      <alignment horizontal="left" vertical="center"/>
      <protection/>
    </xf>
    <xf numFmtId="0" fontId="3" fillId="0" borderId="11" xfId="67" applyFont="1" applyFill="1" applyBorder="1" applyAlignment="1">
      <alignment vertical="center" wrapText="1"/>
      <protection/>
    </xf>
    <xf numFmtId="0" fontId="3" fillId="34" borderId="11" xfId="0" applyFont="1" applyFill="1" applyBorder="1" applyAlignment="1">
      <alignment vertical="center"/>
    </xf>
    <xf numFmtId="0" fontId="3" fillId="34" borderId="11" xfId="60" applyFont="1" applyFill="1" applyBorder="1" applyAlignment="1">
      <alignment vertical="center" wrapText="1"/>
      <protection/>
    </xf>
    <xf numFmtId="0" fontId="3" fillId="34" borderId="11" xfId="67" applyFont="1" applyFill="1" applyBorder="1" applyAlignment="1">
      <alignment horizontal="left" vertical="center"/>
      <protection/>
    </xf>
    <xf numFmtId="0" fontId="4" fillId="0" borderId="2" xfId="20" applyFont="1" applyFill="1" applyAlignment="1">
      <alignment horizontal="center" vertical="center"/>
    </xf>
    <xf numFmtId="0" fontId="4" fillId="0" borderId="2" xfId="20" applyFont="1" applyFill="1" applyAlignment="1">
      <alignment horizontal="center" vertical="center" wrapText="1"/>
    </xf>
    <xf numFmtId="0" fontId="6" fillId="34" borderId="11" xfId="0" applyFont="1" applyFill="1" applyBorder="1" applyAlignment="1">
      <alignment horizontal="center" vertical="center"/>
    </xf>
    <xf numFmtId="0" fontId="4" fillId="34" borderId="0" xfId="0" applyFont="1" applyFill="1" applyAlignment="1">
      <alignment horizontal="left"/>
    </xf>
    <xf numFmtId="0" fontId="4" fillId="34" borderId="22" xfId="0" applyFont="1" applyFill="1" applyBorder="1" applyAlignment="1">
      <alignment horizontal="center" vertical="center"/>
    </xf>
    <xf numFmtId="0" fontId="4" fillId="34" borderId="24" xfId="0" applyFont="1" applyFill="1" applyBorder="1" applyAlignment="1">
      <alignment horizontal="center" vertical="center"/>
    </xf>
    <xf numFmtId="0" fontId="6"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24" xfId="0" applyFont="1" applyFill="1" applyBorder="1" applyAlignment="1">
      <alignment horizontal="center" vertical="center"/>
    </xf>
    <xf numFmtId="0" fontId="4" fillId="0" borderId="23" xfId="68" applyFont="1" applyFill="1" applyBorder="1" applyAlignment="1">
      <alignment horizontal="center" vertical="center"/>
      <protection/>
    </xf>
    <xf numFmtId="0" fontId="4" fillId="39" borderId="22" xfId="0" applyFont="1" applyFill="1" applyBorder="1" applyAlignment="1">
      <alignment horizontal="center" vertical="center"/>
    </xf>
    <xf numFmtId="0" fontId="4" fillId="39" borderId="0" xfId="0" applyFont="1" applyFill="1" applyAlignment="1">
      <alignment horizontal="left"/>
    </xf>
    <xf numFmtId="0" fontId="4" fillId="39" borderId="24" xfId="0" applyFont="1" applyFill="1" applyBorder="1" applyAlignment="1">
      <alignment horizontal="center" vertical="center"/>
    </xf>
    <xf numFmtId="0" fontId="3" fillId="0" borderId="11" xfId="60" applyFont="1" applyBorder="1" applyAlignment="1">
      <alignment horizontal="center" vertical="center"/>
      <protection/>
    </xf>
    <xf numFmtId="0" fontId="3" fillId="0" borderId="11" xfId="67" applyFont="1" applyFill="1" applyBorder="1" applyAlignment="1">
      <alignment horizontal="center" vertical="center"/>
      <protection/>
    </xf>
    <xf numFmtId="0" fontId="4" fillId="34" borderId="11" xfId="60" applyFont="1" applyFill="1" applyBorder="1" applyAlignment="1">
      <alignment horizontal="center" vertical="center"/>
      <protection/>
    </xf>
    <xf numFmtId="0" fontId="3" fillId="34" borderId="11" xfId="60" applyFont="1" applyFill="1" applyBorder="1" applyAlignment="1">
      <alignment horizontal="center" vertical="center"/>
      <protection/>
    </xf>
    <xf numFmtId="0" fontId="0" fillId="34" borderId="11" xfId="0" applyFont="1" applyFill="1" applyBorder="1" applyAlignment="1">
      <alignment horizontal="left" vertical="center"/>
    </xf>
    <xf numFmtId="0" fontId="24" fillId="34" borderId="11" xfId="0" applyFont="1" applyFill="1" applyBorder="1" applyAlignment="1">
      <alignment horizontal="center" vertical="center"/>
    </xf>
    <xf numFmtId="0" fontId="27" fillId="0" borderId="22" xfId="0" applyFont="1" applyFill="1" applyBorder="1" applyAlignment="1">
      <alignment horizontal="center" vertical="center" wrapText="1"/>
    </xf>
    <xf numFmtId="180" fontId="4" fillId="34" borderId="11" xfId="0" applyNumberFormat="1" applyFont="1" applyFill="1" applyBorder="1" applyAlignment="1">
      <alignment vertical="center"/>
    </xf>
    <xf numFmtId="180" fontId="4" fillId="34" borderId="22" xfId="0" applyNumberFormat="1" applyFont="1" applyFill="1" applyBorder="1" applyAlignment="1">
      <alignment vertical="center"/>
    </xf>
    <xf numFmtId="180" fontId="4" fillId="34" borderId="24" xfId="0" applyNumberFormat="1" applyFont="1" applyFill="1" applyBorder="1" applyAlignment="1">
      <alignment vertical="center"/>
    </xf>
    <xf numFmtId="0" fontId="25" fillId="0" borderId="22" xfId="0" applyFont="1" applyFill="1" applyBorder="1" applyAlignment="1">
      <alignment horizontal="left" vertical="center" wrapText="1"/>
    </xf>
    <xf numFmtId="0" fontId="4" fillId="34" borderId="23" xfId="0" applyFont="1" applyFill="1" applyBorder="1" applyAlignment="1">
      <alignment vertical="center"/>
    </xf>
    <xf numFmtId="0" fontId="4" fillId="34" borderId="24" xfId="0" applyFont="1" applyFill="1" applyBorder="1" applyAlignment="1">
      <alignment vertical="center"/>
    </xf>
    <xf numFmtId="0" fontId="25" fillId="0" borderId="24" xfId="0" applyFont="1" applyFill="1" applyBorder="1" applyAlignment="1">
      <alignment horizontal="left" vertical="center" wrapText="1"/>
    </xf>
    <xf numFmtId="180" fontId="4" fillId="0" borderId="22" xfId="0" applyNumberFormat="1" applyFont="1" applyFill="1" applyBorder="1" applyAlignment="1">
      <alignment horizontal="center" vertical="center"/>
    </xf>
    <xf numFmtId="0" fontId="25" fillId="0" borderId="22" xfId="0" applyNumberFormat="1" applyFont="1" applyFill="1" applyBorder="1" applyAlignment="1">
      <alignment horizontal="left" vertical="center" wrapText="1"/>
    </xf>
    <xf numFmtId="180" fontId="4" fillId="0" borderId="24" xfId="0" applyNumberFormat="1" applyFont="1" applyFill="1" applyBorder="1" applyAlignment="1">
      <alignment horizontal="center" vertical="center"/>
    </xf>
    <xf numFmtId="0" fontId="25" fillId="0" borderId="24" xfId="0" applyNumberFormat="1" applyFont="1" applyFill="1" applyBorder="1" applyAlignment="1">
      <alignment horizontal="left" vertical="center" wrapText="1"/>
    </xf>
    <xf numFmtId="180" fontId="4" fillId="0" borderId="23" xfId="0" applyNumberFormat="1" applyFont="1" applyFill="1" applyBorder="1" applyAlignment="1">
      <alignment horizontal="center" vertical="center"/>
    </xf>
    <xf numFmtId="0" fontId="25" fillId="0" borderId="23" xfId="0" applyFont="1" applyFill="1" applyBorder="1" applyAlignment="1">
      <alignment horizontal="left" vertical="center"/>
    </xf>
    <xf numFmtId="0" fontId="4" fillId="39" borderId="22" xfId="0" applyFont="1" applyFill="1" applyBorder="1" applyAlignment="1">
      <alignment vertical="center"/>
    </xf>
    <xf numFmtId="0" fontId="4" fillId="39" borderId="22" xfId="0" applyFont="1" applyFill="1" applyBorder="1" applyAlignment="1">
      <alignment horizontal="left" vertical="center" wrapText="1"/>
    </xf>
    <xf numFmtId="0" fontId="4" fillId="39" borderId="24" xfId="0" applyFont="1" applyFill="1" applyBorder="1" applyAlignment="1">
      <alignment vertical="center"/>
    </xf>
    <xf numFmtId="0" fontId="4" fillId="39" borderId="24" xfId="0" applyFont="1" applyFill="1" applyBorder="1" applyAlignment="1">
      <alignment horizontal="left" vertical="center" wrapText="1"/>
    </xf>
    <xf numFmtId="0" fontId="0" fillId="34" borderId="11" xfId="0" applyFill="1" applyBorder="1" applyAlignment="1">
      <alignment horizontal="left" vertical="center"/>
    </xf>
    <xf numFmtId="0" fontId="0" fillId="0" borderId="11" xfId="0" applyBorder="1" applyAlignment="1">
      <alignment horizontal="left" vertical="center"/>
    </xf>
    <xf numFmtId="0" fontId="24"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10" fillId="0" borderId="11" xfId="0" applyFont="1" applyFill="1" applyBorder="1" applyAlignment="1">
      <alignment vertical="center" wrapText="1"/>
    </xf>
    <xf numFmtId="0" fontId="28" fillId="0" borderId="11" xfId="0" applyFont="1" applyFill="1" applyBorder="1" applyAlignment="1">
      <alignment horizontal="center" vertical="center"/>
    </xf>
    <xf numFmtId="0" fontId="20" fillId="0" borderId="11" xfId="0" applyFont="1" applyFill="1" applyBorder="1" applyAlignment="1">
      <alignment vertical="center" wrapText="1"/>
    </xf>
    <xf numFmtId="0" fontId="29" fillId="0" borderId="11" xfId="0" applyFont="1" applyBorder="1" applyAlignment="1">
      <alignment horizontal="center" vertical="center"/>
    </xf>
    <xf numFmtId="0" fontId="11" fillId="0" borderId="11" xfId="0" applyFont="1" applyBorder="1" applyAlignment="1">
      <alignment vertical="center"/>
    </xf>
    <xf numFmtId="0" fontId="11" fillId="0" borderId="11" xfId="0" applyFont="1" applyFill="1" applyBorder="1" applyAlignment="1">
      <alignment vertical="center" wrapText="1"/>
    </xf>
    <xf numFmtId="0" fontId="9" fillId="0" borderId="11" xfId="0" applyFont="1" applyBorder="1" applyAlignment="1">
      <alignment vertical="center"/>
    </xf>
    <xf numFmtId="0" fontId="9" fillId="0" borderId="11" xfId="0" applyFont="1" applyFill="1" applyBorder="1" applyAlignment="1">
      <alignment vertical="center" wrapText="1"/>
    </xf>
    <xf numFmtId="0" fontId="29" fillId="0" borderId="11" xfId="0" applyFont="1" applyBorder="1" applyAlignment="1">
      <alignment horizontal="center" vertical="center" wrapText="1"/>
    </xf>
    <xf numFmtId="0" fontId="11" fillId="0" borderId="22" xfId="0" applyFont="1" applyBorder="1" applyAlignment="1">
      <alignment vertical="center" wrapText="1"/>
    </xf>
    <xf numFmtId="0" fontId="11" fillId="0" borderId="22" xfId="0" applyFont="1" applyFill="1" applyBorder="1" applyAlignment="1">
      <alignment vertical="center" wrapText="1"/>
    </xf>
    <xf numFmtId="0" fontId="28" fillId="0" borderId="11" xfId="0" applyFont="1" applyFill="1" applyBorder="1" applyAlignment="1">
      <alignment horizontal="center" vertical="center" wrapText="1"/>
    </xf>
    <xf numFmtId="0" fontId="9" fillId="0" borderId="23" xfId="0" applyFont="1" applyBorder="1" applyAlignment="1">
      <alignment vertical="center" wrapText="1"/>
    </xf>
    <xf numFmtId="0" fontId="9" fillId="0" borderId="23" xfId="0" applyFont="1" applyFill="1" applyBorder="1" applyAlignment="1">
      <alignment vertical="center" wrapText="1"/>
    </xf>
    <xf numFmtId="0" fontId="9" fillId="0" borderId="24" xfId="0" applyFont="1" applyBorder="1" applyAlignment="1">
      <alignment vertical="center" wrapText="1"/>
    </xf>
    <xf numFmtId="0" fontId="9" fillId="0" borderId="24" xfId="0" applyFont="1" applyFill="1" applyBorder="1" applyAlignment="1">
      <alignment vertical="center" wrapText="1"/>
    </xf>
    <xf numFmtId="0" fontId="9" fillId="0" borderId="11" xfId="0" applyFont="1" applyBorder="1" applyAlignment="1">
      <alignment vertical="center" wrapText="1"/>
    </xf>
    <xf numFmtId="0" fontId="29" fillId="34" borderId="11" xfId="0" applyFont="1" applyFill="1" applyBorder="1" applyAlignment="1">
      <alignment horizontal="center" vertical="center" wrapText="1"/>
    </xf>
    <xf numFmtId="0" fontId="11" fillId="34" borderId="11" xfId="0" applyFont="1" applyFill="1" applyBorder="1" applyAlignment="1">
      <alignment vertical="center" wrapText="1"/>
    </xf>
    <xf numFmtId="0" fontId="11" fillId="34" borderId="22" xfId="0" applyFont="1" applyFill="1" applyBorder="1" applyAlignment="1">
      <alignment vertical="center" wrapText="1"/>
    </xf>
    <xf numFmtId="0" fontId="9" fillId="34" borderId="11" xfId="0" applyFont="1" applyFill="1" applyBorder="1" applyAlignment="1">
      <alignment vertical="center" wrapText="1"/>
    </xf>
    <xf numFmtId="0" fontId="11" fillId="34" borderId="24" xfId="0" applyFont="1" applyFill="1" applyBorder="1" applyAlignment="1">
      <alignment vertical="center" wrapText="1"/>
    </xf>
    <xf numFmtId="0" fontId="29" fillId="34" borderId="11" xfId="0" applyFont="1" applyFill="1" applyBorder="1" applyAlignment="1">
      <alignment horizontal="center" vertical="center"/>
    </xf>
    <xf numFmtId="0" fontId="11" fillId="34" borderId="11" xfId="0" applyFont="1" applyFill="1" applyBorder="1" applyAlignment="1">
      <alignment vertical="center"/>
    </xf>
    <xf numFmtId="0" fontId="29" fillId="0" borderId="22" xfId="0" applyFont="1" applyBorder="1" applyAlignment="1">
      <alignment horizontal="center" vertical="center"/>
    </xf>
    <xf numFmtId="0" fontId="20" fillId="0" borderId="22" xfId="0" applyFont="1" applyFill="1" applyBorder="1" applyAlignment="1">
      <alignment vertical="center" wrapText="1"/>
    </xf>
    <xf numFmtId="0" fontId="9" fillId="0" borderId="22" xfId="0" applyFont="1" applyBorder="1" applyAlignment="1">
      <alignment horizontal="center" vertical="center" wrapText="1"/>
    </xf>
    <xf numFmtId="0" fontId="11" fillId="0" borderId="22" xfId="0" applyFont="1" applyBorder="1" applyAlignment="1">
      <alignment horizontal="center" vertical="center" wrapText="1"/>
    </xf>
    <xf numFmtId="0" fontId="20" fillId="34" borderId="11" xfId="0" applyFont="1" applyFill="1" applyBorder="1" applyAlignment="1">
      <alignment vertical="center" wrapText="1"/>
    </xf>
    <xf numFmtId="0" fontId="28" fillId="34"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9" fillId="0" borderId="23" xfId="0" applyFont="1" applyBorder="1" applyAlignment="1">
      <alignment horizontal="center" vertical="center"/>
    </xf>
    <xf numFmtId="0" fontId="11" fillId="0" borderId="24" xfId="0" applyFont="1" applyBorder="1" applyAlignment="1">
      <alignment horizontal="center" vertical="center" wrapText="1"/>
    </xf>
    <xf numFmtId="0" fontId="9" fillId="0" borderId="24"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1" fillId="34" borderId="11" xfId="0" applyFont="1" applyFill="1" applyBorder="1" applyAlignment="1">
      <alignment horizontal="center" vertical="center"/>
    </xf>
    <xf numFmtId="0" fontId="9" fillId="0" borderId="0" xfId="0" applyFont="1" applyAlignment="1">
      <alignment horizontal="center" vertical="center" wrapText="1"/>
    </xf>
    <xf numFmtId="0" fontId="29" fillId="0" borderId="22" xfId="0" applyFont="1" applyBorder="1" applyAlignment="1">
      <alignment horizontal="center" vertical="center" wrapText="1"/>
    </xf>
    <xf numFmtId="0" fontId="16" fillId="0" borderId="11" xfId="0" applyFont="1" applyBorder="1" applyAlignment="1">
      <alignment horizontal="center" vertical="center" wrapText="1"/>
    </xf>
    <xf numFmtId="0" fontId="30" fillId="0"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11" xfId="0" applyFont="1" applyBorder="1" applyAlignment="1">
      <alignment horizontal="justify" vertical="center"/>
    </xf>
    <xf numFmtId="0" fontId="31" fillId="0" borderId="11" xfId="0" applyFont="1" applyBorder="1" applyAlignment="1">
      <alignment vertical="center" wrapText="1"/>
    </xf>
    <xf numFmtId="0" fontId="31" fillId="0" borderId="11" xfId="0" applyFont="1" applyBorder="1" applyAlignment="1">
      <alignment horizontal="justify" vertical="center" wrapText="1"/>
    </xf>
    <xf numFmtId="0" fontId="32" fillId="0" borderId="11" xfId="0" applyFont="1" applyBorder="1" applyAlignment="1">
      <alignment horizontal="center" vertical="center"/>
    </xf>
    <xf numFmtId="0" fontId="31" fillId="0" borderId="11" xfId="0" applyFont="1" applyBorder="1" applyAlignment="1">
      <alignment horizontal="center" vertical="center"/>
    </xf>
    <xf numFmtId="0" fontId="31" fillId="34" borderId="11" xfId="0" applyFont="1" applyFill="1" applyBorder="1" applyAlignment="1">
      <alignment horizontal="center" vertical="center" wrapText="1"/>
    </xf>
    <xf numFmtId="0" fontId="31" fillId="0" borderId="22" xfId="0" applyFont="1" applyBorder="1" applyAlignment="1">
      <alignment horizontal="center" vertical="center" wrapText="1"/>
    </xf>
    <xf numFmtId="0" fontId="10" fillId="34" borderId="11" xfId="0" applyFont="1" applyFill="1" applyBorder="1" applyAlignment="1">
      <alignment vertical="center" wrapText="1"/>
    </xf>
    <xf numFmtId="0" fontId="29" fillId="34" borderId="22" xfId="0" applyFont="1" applyFill="1" applyBorder="1" applyAlignment="1">
      <alignment horizontal="center" vertical="center" wrapText="1"/>
    </xf>
    <xf numFmtId="0" fontId="9" fillId="34" borderId="22" xfId="0" applyFont="1" applyFill="1" applyBorder="1" applyAlignment="1">
      <alignment vertical="center" wrapText="1"/>
    </xf>
    <xf numFmtId="0" fontId="20" fillId="34" borderId="22" xfId="0" applyFont="1" applyFill="1" applyBorder="1" applyAlignment="1">
      <alignment vertical="center" wrapText="1"/>
    </xf>
    <xf numFmtId="0" fontId="28" fillId="34" borderId="22"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29" fillId="34" borderId="22" xfId="0" applyFont="1" applyFill="1" applyBorder="1" applyAlignment="1">
      <alignment horizontal="center" vertical="center"/>
    </xf>
    <xf numFmtId="0" fontId="29" fillId="34" borderId="23" xfId="0" applyFont="1" applyFill="1" applyBorder="1" applyAlignment="1">
      <alignment horizontal="center" vertical="center"/>
    </xf>
    <xf numFmtId="0" fontId="9" fillId="34" borderId="23" xfId="0" applyFont="1" applyFill="1" applyBorder="1" applyAlignment="1">
      <alignment vertical="center" wrapText="1"/>
    </xf>
    <xf numFmtId="0" fontId="29" fillId="34" borderId="24" xfId="0" applyFont="1" applyFill="1" applyBorder="1" applyAlignment="1">
      <alignment horizontal="center" vertical="center"/>
    </xf>
    <xf numFmtId="0" fontId="9" fillId="34" borderId="24" xfId="0" applyFont="1" applyFill="1" applyBorder="1" applyAlignment="1">
      <alignment vertical="center" wrapText="1"/>
    </xf>
    <xf numFmtId="0" fontId="9" fillId="0" borderId="22" xfId="0" applyFont="1" applyBorder="1" applyAlignment="1">
      <alignment vertical="center" wrapText="1"/>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32" fillId="0" borderId="22" xfId="0" applyFont="1" applyBorder="1" applyAlignment="1">
      <alignment horizontal="center" vertical="center"/>
    </xf>
    <xf numFmtId="0" fontId="11" fillId="0" borderId="22" xfId="0" applyFont="1" applyBorder="1" applyAlignment="1">
      <alignment vertical="center"/>
    </xf>
    <xf numFmtId="0" fontId="32" fillId="0" borderId="23" xfId="0" applyFont="1" applyBorder="1" applyAlignment="1">
      <alignment horizontal="center" vertical="center"/>
    </xf>
    <xf numFmtId="0" fontId="9" fillId="0" borderId="23" xfId="0" applyFont="1" applyBorder="1" applyAlignment="1">
      <alignment vertical="center"/>
    </xf>
    <xf numFmtId="0" fontId="32" fillId="0" borderId="24" xfId="0" applyFont="1" applyBorder="1" applyAlignment="1">
      <alignment horizontal="center" vertical="center"/>
    </xf>
    <xf numFmtId="0" fontId="9" fillId="0" borderId="24" xfId="0" applyFont="1" applyBorder="1" applyAlignment="1">
      <alignment vertical="center"/>
    </xf>
    <xf numFmtId="0" fontId="2" fillId="34" borderId="11" xfId="0" applyFont="1" applyFill="1" applyBorder="1" applyAlignment="1">
      <alignment horizontal="center" vertical="center" wrapText="1"/>
    </xf>
    <xf numFmtId="0" fontId="28"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176" fontId="9" fillId="0" borderId="11" xfId="0" applyNumberFormat="1" applyFont="1" applyBorder="1" applyAlignment="1">
      <alignment horizontal="center" vertical="center"/>
    </xf>
    <xf numFmtId="0" fontId="2" fillId="0" borderId="24" xfId="0" applyFont="1" applyBorder="1" applyAlignment="1">
      <alignment horizontal="center" vertical="center" wrapText="1"/>
    </xf>
    <xf numFmtId="0" fontId="11" fillId="0" borderId="24" xfId="0" applyFont="1" applyBorder="1" applyAlignment="1">
      <alignment vertical="center" wrapText="1"/>
    </xf>
    <xf numFmtId="0" fontId="11" fillId="0" borderId="24" xfId="0" applyFont="1" applyFill="1" applyBorder="1" applyAlignment="1">
      <alignment vertical="center" wrapText="1"/>
    </xf>
    <xf numFmtId="177" fontId="9" fillId="0" borderId="11" xfId="0" applyNumberFormat="1" applyFont="1" applyBorder="1" applyAlignment="1">
      <alignment horizontal="center" vertical="center"/>
    </xf>
    <xf numFmtId="0" fontId="0" fillId="0" borderId="25" xfId="0" applyBorder="1" applyAlignment="1">
      <alignment vertical="center" wrapText="1"/>
    </xf>
    <xf numFmtId="0" fontId="0" fillId="0" borderId="0" xfId="0"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2" fillId="34" borderId="22" xfId="0" applyFont="1" applyFill="1" applyBorder="1" applyAlignment="1">
      <alignment horizontal="center" vertical="center"/>
    </xf>
    <xf numFmtId="0" fontId="20" fillId="34" borderId="22" xfId="0" applyFont="1" applyFill="1" applyBorder="1" applyAlignment="1">
      <alignment vertical="center"/>
    </xf>
    <xf numFmtId="0" fontId="20" fillId="34" borderId="25" xfId="0" applyFont="1" applyFill="1" applyBorder="1" applyAlignment="1">
      <alignment vertical="center" wrapText="1"/>
    </xf>
    <xf numFmtId="0" fontId="20" fillId="34" borderId="22" xfId="0" applyFont="1" applyFill="1" applyBorder="1" applyAlignment="1">
      <alignment horizontal="center" vertical="center"/>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32" fillId="0" borderId="11" xfId="0" applyFont="1" applyBorder="1" applyAlignment="1">
      <alignment horizontal="center" vertical="center" wrapText="1"/>
    </xf>
    <xf numFmtId="0" fontId="9" fillId="34" borderId="24"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center" vertical="center"/>
    </xf>
    <xf numFmtId="0" fontId="20" fillId="34" borderId="11" xfId="0" applyFont="1" applyFill="1" applyBorder="1" applyAlignment="1">
      <alignment horizontal="center" vertical="center"/>
    </xf>
    <xf numFmtId="0" fontId="2" fillId="34" borderId="11" xfId="0" applyFont="1" applyFill="1" applyBorder="1" applyAlignment="1">
      <alignment vertical="center"/>
    </xf>
    <xf numFmtId="0" fontId="33" fillId="0" borderId="11" xfId="0" applyFont="1" applyBorder="1" applyAlignment="1">
      <alignment horizontal="center" vertical="center" wrapText="1"/>
    </xf>
    <xf numFmtId="0" fontId="31" fillId="0" borderId="11" xfId="0" applyFont="1" applyFill="1" applyBorder="1" applyAlignment="1">
      <alignment horizontal="center" vertical="center"/>
    </xf>
    <xf numFmtId="0" fontId="29" fillId="0" borderId="24" xfId="0" applyFont="1" applyBorder="1" applyAlignment="1">
      <alignment horizontal="center" vertical="center" wrapText="1"/>
    </xf>
    <xf numFmtId="0" fontId="1" fillId="0" borderId="11" xfId="0" applyFont="1" applyBorder="1" applyAlignment="1">
      <alignment horizontal="center" vertical="center" wrapText="1"/>
    </xf>
    <xf numFmtId="0" fontId="3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2" fillId="34" borderId="24" xfId="0" applyFont="1" applyFill="1" applyBorder="1" applyAlignment="1">
      <alignment horizontal="center" vertical="center"/>
    </xf>
    <xf numFmtId="0" fontId="20" fillId="34" borderId="24" xfId="0" applyFont="1" applyFill="1" applyBorder="1" applyAlignment="1">
      <alignment vertical="center"/>
    </xf>
    <xf numFmtId="0" fontId="20" fillId="34" borderId="27" xfId="0" applyFont="1" applyFill="1" applyBorder="1" applyAlignment="1">
      <alignment vertical="center" wrapText="1"/>
    </xf>
    <xf numFmtId="0" fontId="20" fillId="34" borderId="24" xfId="0" applyFont="1" applyFill="1" applyBorder="1" applyAlignment="1">
      <alignment horizontal="center" vertical="center"/>
    </xf>
    <xf numFmtId="0" fontId="2" fillId="0" borderId="22" xfId="0" applyFont="1" applyBorder="1" applyAlignment="1">
      <alignment horizontal="center" vertical="center"/>
    </xf>
    <xf numFmtId="0" fontId="20" fillId="0" borderId="22" xfId="0" applyFont="1" applyBorder="1" applyAlignment="1">
      <alignment vertical="center"/>
    </xf>
    <xf numFmtId="0" fontId="20" fillId="0" borderId="25" xfId="0" applyFont="1" applyBorder="1" applyAlignment="1">
      <alignment vertical="center" wrapText="1"/>
    </xf>
    <xf numFmtId="0" fontId="20" fillId="0" borderId="11" xfId="0" applyFont="1" applyBorder="1" applyAlignment="1">
      <alignment vertical="center"/>
    </xf>
    <xf numFmtId="0" fontId="20" fillId="0" borderId="22" xfId="0" applyFont="1" applyBorder="1" applyAlignment="1">
      <alignment horizontal="center" vertical="center"/>
    </xf>
    <xf numFmtId="0" fontId="2" fillId="0" borderId="23" xfId="0" applyFont="1" applyBorder="1" applyAlignment="1">
      <alignment horizontal="center" vertical="center"/>
    </xf>
    <xf numFmtId="0" fontId="20" fillId="0" borderId="23" xfId="0" applyFont="1" applyBorder="1" applyAlignment="1">
      <alignment vertical="center"/>
    </xf>
    <xf numFmtId="0" fontId="20" fillId="0" borderId="26" xfId="0" applyFont="1" applyBorder="1" applyAlignment="1">
      <alignment vertical="center" wrapText="1"/>
    </xf>
    <xf numFmtId="0" fontId="20" fillId="0" borderId="23" xfId="0" applyFont="1" applyBorder="1" applyAlignment="1">
      <alignment horizontal="center" vertical="center"/>
    </xf>
    <xf numFmtId="0" fontId="2" fillId="0" borderId="24" xfId="0" applyFont="1" applyBorder="1" applyAlignment="1">
      <alignment horizontal="center" vertical="center"/>
    </xf>
    <xf numFmtId="0" fontId="20" fillId="0" borderId="24" xfId="0" applyFont="1" applyBorder="1" applyAlignment="1">
      <alignment vertical="center"/>
    </xf>
    <xf numFmtId="0" fontId="20" fillId="0" borderId="27" xfId="0" applyFont="1" applyBorder="1" applyAlignment="1">
      <alignment vertical="center" wrapText="1"/>
    </xf>
    <xf numFmtId="0" fontId="20" fillId="0" borderId="24" xfId="0" applyFont="1" applyBorder="1" applyAlignment="1">
      <alignment horizontal="center" vertical="center"/>
    </xf>
    <xf numFmtId="0" fontId="28" fillId="0" borderId="15" xfId="0" applyFont="1" applyBorder="1" applyAlignment="1">
      <alignment horizontal="center" vertical="center" wrapText="1"/>
    </xf>
    <xf numFmtId="0" fontId="3" fillId="34" borderId="22" xfId="0" applyFont="1" applyFill="1" applyBorder="1" applyAlignment="1">
      <alignment vertical="center" wrapText="1"/>
    </xf>
    <xf numFmtId="0" fontId="28" fillId="34" borderId="15" xfId="0" applyFont="1" applyFill="1" applyBorder="1" applyAlignment="1">
      <alignment horizontal="center" vertical="center" wrapText="1"/>
    </xf>
    <xf numFmtId="0" fontId="20" fillId="34" borderId="24" xfId="0" applyFont="1" applyFill="1" applyBorder="1" applyAlignment="1">
      <alignment vertical="center" wrapText="1"/>
    </xf>
    <xf numFmtId="0" fontId="20" fillId="0" borderId="22" xfId="0" applyFont="1" applyBorder="1" applyAlignment="1">
      <alignment vertical="center" wrapText="1"/>
    </xf>
    <xf numFmtId="0" fontId="20" fillId="0" borderId="24" xfId="0" applyFont="1" applyBorder="1" applyAlignment="1">
      <alignment vertical="center" wrapText="1"/>
    </xf>
    <xf numFmtId="0" fontId="20" fillId="0" borderId="23" xfId="0" applyFont="1" applyBorder="1" applyAlignment="1">
      <alignment vertical="center" wrapText="1"/>
    </xf>
    <xf numFmtId="0" fontId="3" fillId="0" borderId="22" xfId="0" applyFont="1" applyBorder="1" applyAlignment="1">
      <alignment vertical="center"/>
    </xf>
    <xf numFmtId="0" fontId="3" fillId="0" borderId="24" xfId="0" applyFont="1" applyBorder="1" applyAlignment="1">
      <alignment vertical="center"/>
    </xf>
    <xf numFmtId="0" fontId="2" fillId="34" borderId="23" xfId="0" applyFont="1" applyFill="1" applyBorder="1" applyAlignment="1">
      <alignment horizontal="center" vertical="center"/>
    </xf>
    <xf numFmtId="0" fontId="20" fillId="34" borderId="23" xfId="0" applyFont="1" applyFill="1" applyBorder="1" applyAlignment="1">
      <alignment vertical="center"/>
    </xf>
    <xf numFmtId="0" fontId="20" fillId="34" borderId="23" xfId="0" applyFont="1" applyFill="1" applyBorder="1" applyAlignment="1">
      <alignment vertical="center" wrapText="1"/>
    </xf>
    <xf numFmtId="0" fontId="20" fillId="34" borderId="23" xfId="0" applyFont="1" applyFill="1" applyBorder="1" applyAlignment="1">
      <alignment horizontal="center" vertical="center"/>
    </xf>
    <xf numFmtId="0" fontId="24" fillId="0" borderId="22" xfId="0" applyFont="1" applyBorder="1" applyAlignment="1">
      <alignment vertical="center" wrapText="1"/>
    </xf>
    <xf numFmtId="0" fontId="28" fillId="0" borderId="24" xfId="0" applyFont="1" applyBorder="1" applyAlignment="1">
      <alignment vertical="center" wrapText="1"/>
    </xf>
    <xf numFmtId="0" fontId="20" fillId="0" borderId="11" xfId="0" applyFont="1" applyBorder="1" applyAlignment="1">
      <alignment horizontal="center" vertical="center"/>
    </xf>
    <xf numFmtId="0" fontId="2" fillId="0" borderId="11" xfId="0" applyFont="1" applyBorder="1" applyAlignment="1">
      <alignment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0" fillId="0" borderId="11" xfId="0" applyFont="1" applyBorder="1" applyAlignment="1">
      <alignment vertical="center"/>
    </xf>
    <xf numFmtId="0" fontId="3" fillId="0" borderId="22" xfId="0" applyFont="1" applyBorder="1" applyAlignment="1">
      <alignment vertical="center" wrapText="1"/>
    </xf>
    <xf numFmtId="0" fontId="18" fillId="0" borderId="22" xfId="0" applyFont="1" applyBorder="1" applyAlignment="1">
      <alignment horizontal="center" vertical="center"/>
    </xf>
    <xf numFmtId="0" fontId="28" fillId="0" borderId="22" xfId="0" applyFont="1" applyBorder="1" applyAlignment="1">
      <alignment vertical="center"/>
    </xf>
    <xf numFmtId="0" fontId="18" fillId="0" borderId="23" xfId="0" applyFont="1" applyBorder="1" applyAlignment="1">
      <alignment horizontal="center" vertical="center"/>
    </xf>
    <xf numFmtId="0" fontId="28" fillId="0" borderId="23" xfId="0" applyFont="1" applyBorder="1" applyAlignment="1">
      <alignment vertical="center"/>
    </xf>
    <xf numFmtId="0" fontId="28" fillId="0" borderId="23" xfId="0" applyFont="1" applyBorder="1" applyAlignment="1">
      <alignment vertical="center" wrapText="1"/>
    </xf>
    <xf numFmtId="0" fontId="18" fillId="0" borderId="24" xfId="0" applyFont="1" applyBorder="1" applyAlignment="1">
      <alignment horizontal="center" vertical="center"/>
    </xf>
    <xf numFmtId="0" fontId="28" fillId="0" borderId="24" xfId="0" applyFont="1" applyBorder="1" applyAlignment="1">
      <alignment vertical="center"/>
    </xf>
    <xf numFmtId="0" fontId="3" fillId="0" borderId="23" xfId="0" applyFont="1" applyBorder="1" applyAlignment="1">
      <alignment vertical="center" wrapText="1"/>
    </xf>
    <xf numFmtId="0" fontId="3" fillId="0" borderId="24" xfId="0" applyFont="1" applyBorder="1" applyAlignment="1">
      <alignment vertical="center" wrapText="1"/>
    </xf>
    <xf numFmtId="0" fontId="2" fillId="0" borderId="11" xfId="0" applyFont="1" applyBorder="1" applyAlignment="1">
      <alignment horizontal="center" vertical="center"/>
    </xf>
    <xf numFmtId="0" fontId="20" fillId="0" borderId="15" xfId="0" applyFont="1" applyBorder="1" applyAlignment="1">
      <alignment vertical="center" wrapText="1"/>
    </xf>
    <xf numFmtId="0" fontId="3" fillId="4" borderId="14" xfId="0" applyFont="1" applyFill="1" applyBorder="1" applyAlignment="1">
      <alignment vertical="center" wrapText="1"/>
    </xf>
    <xf numFmtId="0" fontId="3" fillId="0" borderId="14" xfId="0" applyFont="1" applyFill="1" applyBorder="1" applyAlignment="1">
      <alignment vertical="center" wrapText="1"/>
    </xf>
    <xf numFmtId="0" fontId="0" fillId="0" borderId="22" xfId="0" applyFont="1" applyFill="1" applyBorder="1" applyAlignment="1">
      <alignment horizontal="center" vertical="center"/>
    </xf>
    <xf numFmtId="0" fontId="3" fillId="0" borderId="28" xfId="0" applyFont="1" applyFill="1" applyBorder="1" applyAlignment="1">
      <alignment vertical="center" wrapText="1"/>
    </xf>
    <xf numFmtId="0" fontId="3" fillId="0" borderId="22" xfId="0" applyFont="1" applyFill="1" applyBorder="1" applyAlignment="1">
      <alignment vertical="center"/>
    </xf>
    <xf numFmtId="0" fontId="0" fillId="0" borderId="22" xfId="0" applyFont="1" applyFill="1" applyBorder="1" applyAlignment="1">
      <alignment vertical="center"/>
    </xf>
    <xf numFmtId="0" fontId="0" fillId="4" borderId="24" xfId="0" applyFont="1" applyFill="1" applyBorder="1" applyAlignment="1">
      <alignment horizontal="center" vertical="center"/>
    </xf>
    <xf numFmtId="0" fontId="3" fillId="4" borderId="29" xfId="0" applyFont="1" applyFill="1" applyBorder="1" applyAlignment="1">
      <alignment vertical="center" wrapText="1"/>
    </xf>
    <xf numFmtId="0" fontId="24" fillId="0" borderId="11" xfId="0" applyFont="1" applyBorder="1" applyAlignment="1">
      <alignment vertical="center"/>
    </xf>
    <xf numFmtId="177" fontId="3" fillId="0" borderId="11" xfId="0" applyNumberFormat="1" applyFont="1" applyBorder="1" applyAlignment="1">
      <alignment horizontal="center" vertical="center"/>
    </xf>
    <xf numFmtId="49" fontId="3" fillId="0" borderId="11" xfId="68" applyNumberFormat="1" applyFont="1" applyFill="1" applyBorder="1" applyAlignment="1">
      <alignment vertical="center"/>
      <protection/>
    </xf>
    <xf numFmtId="0" fontId="24" fillId="0" borderId="11" xfId="0" applyFont="1" applyFill="1" applyBorder="1" applyAlignment="1">
      <alignment vertical="center"/>
    </xf>
    <xf numFmtId="177" fontId="3" fillId="0" borderId="11" xfId="28" applyNumberFormat="1" applyFont="1" applyBorder="1" applyAlignment="1">
      <alignment horizontal="center" vertical="center"/>
      <protection/>
    </xf>
    <xf numFmtId="0" fontId="18" fillId="0" borderId="11" xfId="0" applyFont="1" applyBorder="1" applyAlignment="1">
      <alignment vertical="center"/>
    </xf>
    <xf numFmtId="176" fontId="3" fillId="0" borderId="11" xfId="0" applyNumberFormat="1" applyFont="1" applyBorder="1" applyAlignment="1">
      <alignment horizontal="center" vertical="center"/>
    </xf>
    <xf numFmtId="0" fontId="3" fillId="4" borderId="14" xfId="0" applyFont="1" applyFill="1" applyBorder="1" applyAlignment="1">
      <alignment horizontal="left" vertical="center" wrapText="1"/>
    </xf>
    <xf numFmtId="9" fontId="21" fillId="4" borderId="11" xfId="0" applyNumberFormat="1" applyFont="1" applyFill="1" applyBorder="1" applyAlignment="1">
      <alignment horizontal="left" vertical="center" wrapText="1"/>
    </xf>
    <xf numFmtId="0" fontId="0" fillId="0" borderId="0" xfId="0" applyFont="1" applyFill="1" applyAlignment="1">
      <alignment horizontal="left" vertical="center"/>
    </xf>
    <xf numFmtId="0" fontId="0" fillId="0" borderId="14" xfId="0" applyFont="1" applyFill="1" applyBorder="1" applyAlignment="1">
      <alignment horizontal="left" vertical="center"/>
    </xf>
    <xf numFmtId="176" fontId="3" fillId="0" borderId="11" xfId="0" applyNumberFormat="1" applyFont="1" applyFill="1" applyBorder="1" applyAlignment="1">
      <alignment horizontal="center" vertical="center"/>
    </xf>
    <xf numFmtId="9" fontId="21" fillId="4" borderId="16" xfId="0" applyNumberFormat="1" applyFont="1" applyFill="1" applyBorder="1" applyAlignment="1">
      <alignment horizontal="left" vertical="center" wrapText="1"/>
    </xf>
    <xf numFmtId="9" fontId="21" fillId="0" borderId="15" xfId="0" applyNumberFormat="1" applyFont="1" applyFill="1" applyBorder="1" applyAlignment="1">
      <alignment horizontal="left" vertical="center" wrapText="1"/>
    </xf>
    <xf numFmtId="0" fontId="0" fillId="4" borderId="14" xfId="0" applyFont="1" applyFill="1" applyBorder="1" applyAlignment="1">
      <alignment horizontal="left" vertical="center"/>
    </xf>
    <xf numFmtId="0" fontId="0" fillId="0" borderId="11" xfId="0" applyFont="1" applyFill="1" applyBorder="1" applyAlignment="1">
      <alignment horizontal="left" vertical="center"/>
    </xf>
    <xf numFmtId="0" fontId="2" fillId="0" borderId="0" xfId="0" applyFont="1" applyFill="1" applyAlignment="1">
      <alignment vertical="center"/>
    </xf>
    <xf numFmtId="0" fontId="0" fillId="34" borderId="11" xfId="0" applyFont="1" applyFill="1" applyBorder="1" applyAlignment="1">
      <alignment horizontal="center" vertical="center"/>
    </xf>
    <xf numFmtId="0" fontId="3" fillId="34" borderId="14" xfId="0" applyFont="1" applyFill="1" applyBorder="1" applyAlignment="1">
      <alignment vertical="center" wrapText="1"/>
    </xf>
    <xf numFmtId="177" fontId="3" fillId="34" borderId="11" xfId="0" applyNumberFormat="1" applyFont="1" applyFill="1" applyBorder="1" applyAlignment="1">
      <alignment horizontal="center" vertical="center"/>
    </xf>
    <xf numFmtId="0" fontId="0" fillId="43" borderId="11" xfId="0" applyFont="1" applyFill="1" applyBorder="1" applyAlignment="1">
      <alignment horizontal="center" vertical="center"/>
    </xf>
    <xf numFmtId="0" fontId="0" fillId="4"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176" fontId="3" fillId="34" borderId="11" xfId="0" applyNumberFormat="1" applyFont="1" applyFill="1" applyBorder="1" applyAlignment="1">
      <alignment horizontal="center" vertical="center"/>
    </xf>
    <xf numFmtId="0" fontId="3" fillId="34" borderId="0" xfId="0" applyFont="1" applyFill="1" applyAlignment="1">
      <alignment horizontal="center" vertical="center"/>
    </xf>
    <xf numFmtId="0" fontId="3" fillId="34" borderId="22" xfId="0" applyFont="1" applyFill="1" applyBorder="1" applyAlignment="1">
      <alignment horizontal="center" vertical="center"/>
    </xf>
    <xf numFmtId="0" fontId="0" fillId="34" borderId="0" xfId="0" applyFont="1" applyFill="1" applyAlignment="1">
      <alignment horizontal="left" vertical="center"/>
    </xf>
    <xf numFmtId="0" fontId="3" fillId="34" borderId="24" xfId="0" applyFont="1" applyFill="1" applyBorder="1" applyAlignment="1">
      <alignment horizontal="center" vertical="center"/>
    </xf>
    <xf numFmtId="0" fontId="3" fillId="34" borderId="23" xfId="0" applyFont="1" applyFill="1" applyBorder="1" applyAlignment="1">
      <alignment horizontal="center" vertical="center"/>
    </xf>
    <xf numFmtId="0" fontId="0" fillId="0" borderId="11" xfId="0" applyFill="1" applyBorder="1" applyAlignment="1">
      <alignment horizontal="center" vertical="center"/>
    </xf>
    <xf numFmtId="0" fontId="0" fillId="34" borderId="11" xfId="0" applyFill="1" applyBorder="1" applyAlignment="1">
      <alignment horizontal="center" vertical="center"/>
    </xf>
    <xf numFmtId="0" fontId="3" fillId="34" borderId="22" xfId="0" applyFont="1" applyFill="1" applyBorder="1" applyAlignment="1">
      <alignment vertical="center"/>
    </xf>
    <xf numFmtId="0" fontId="3" fillId="34" borderId="24" xfId="0" applyFont="1" applyFill="1" applyBorder="1" applyAlignment="1">
      <alignment vertical="center"/>
    </xf>
    <xf numFmtId="0" fontId="3" fillId="0" borderId="23" xfId="0" applyFont="1" applyBorder="1" applyAlignment="1">
      <alignment vertical="center"/>
    </xf>
    <xf numFmtId="0" fontId="3" fillId="34" borderId="23" xfId="0" applyFont="1" applyFill="1" applyBorder="1" applyAlignment="1">
      <alignment vertical="center"/>
    </xf>
    <xf numFmtId="0" fontId="20" fillId="0" borderId="21" xfId="0" applyFont="1" applyBorder="1" applyAlignment="1">
      <alignment horizontal="center" vertical="center"/>
    </xf>
    <xf numFmtId="0" fontId="20" fillId="0" borderId="20" xfId="0" applyFont="1" applyFill="1" applyBorder="1" applyAlignment="1">
      <alignment horizontal="center" vertical="center"/>
    </xf>
    <xf numFmtId="0" fontId="3" fillId="0" borderId="11" xfId="0" applyFont="1" applyFill="1" applyBorder="1" applyAlignment="1">
      <alignment vertical="center"/>
    </xf>
    <xf numFmtId="0" fontId="0" fillId="0" borderId="11" xfId="0" applyFill="1" applyBorder="1" applyAlignment="1">
      <alignment vertical="center"/>
    </xf>
    <xf numFmtId="0" fontId="20" fillId="0" borderId="20" xfId="0" applyFont="1" applyBorder="1" applyAlignment="1">
      <alignment horizontal="center" vertical="center"/>
    </xf>
    <xf numFmtId="0" fontId="20" fillId="34" borderId="20" xfId="0" applyFont="1" applyFill="1" applyBorder="1" applyAlignment="1">
      <alignment horizontal="center" vertical="center"/>
    </xf>
    <xf numFmtId="0" fontId="3" fillId="34" borderId="11" xfId="0" applyFont="1" applyFill="1" applyBorder="1" applyAlignment="1">
      <alignment vertical="center"/>
    </xf>
    <xf numFmtId="0" fontId="0" fillId="34" borderId="11" xfId="0"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34" borderId="24" xfId="0" applyFont="1" applyFill="1" applyBorder="1" applyAlignment="1">
      <alignment vertical="center" wrapText="1"/>
    </xf>
    <xf numFmtId="0" fontId="1" fillId="34" borderId="11" xfId="0" applyFont="1" applyFill="1" applyBorder="1" applyAlignment="1">
      <alignment horizontal="center" vertical="center"/>
    </xf>
    <xf numFmtId="0" fontId="4" fillId="34" borderId="11" xfId="0" applyFont="1" applyFill="1" applyBorder="1" applyAlignment="1">
      <alignment vertical="center"/>
    </xf>
    <xf numFmtId="0" fontId="4" fillId="34" borderId="22" xfId="0" applyFont="1" applyFill="1" applyBorder="1" applyAlignment="1">
      <alignment vertical="center" wrapText="1"/>
    </xf>
    <xf numFmtId="0" fontId="4" fillId="34" borderId="11" xfId="0" applyFont="1" applyFill="1" applyBorder="1" applyAlignment="1">
      <alignment vertical="center" wrapText="1"/>
    </xf>
    <xf numFmtId="0" fontId="4" fillId="34" borderId="23" xfId="0" applyFont="1" applyFill="1" applyBorder="1" applyAlignment="1">
      <alignment vertical="center" wrapText="1"/>
    </xf>
    <xf numFmtId="0" fontId="4" fillId="34" borderId="24" xfId="0" applyFont="1" applyFill="1" applyBorder="1" applyAlignment="1">
      <alignment vertical="center" wrapText="1"/>
    </xf>
    <xf numFmtId="0" fontId="3" fillId="34" borderId="23" xfId="0" applyFont="1" applyFill="1" applyBorder="1" applyAlignment="1">
      <alignment vertical="center" wrapText="1"/>
    </xf>
    <xf numFmtId="0" fontId="1" fillId="34" borderId="11" xfId="0" applyFont="1" applyFill="1" applyBorder="1" applyAlignment="1">
      <alignment horizontal="left" vertical="center"/>
    </xf>
    <xf numFmtId="0" fontId="0" fillId="0" borderId="0" xfId="0" applyFill="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9" borderId="11" xfId="0" applyFont="1" applyFill="1" applyBorder="1" applyAlignment="1">
      <alignment horizontal="left" vertical="center" wrapText="1"/>
    </xf>
    <xf numFmtId="0" fontId="0" fillId="39" borderId="11" xfId="0" applyFont="1" applyFill="1" applyBorder="1" applyAlignment="1">
      <alignment vertical="center"/>
    </xf>
    <xf numFmtId="0" fontId="3" fillId="0" borderId="22"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182" fontId="3" fillId="0" borderId="23" xfId="0" applyNumberFormat="1" applyFont="1" applyFill="1" applyBorder="1" applyAlignment="1">
      <alignment horizontal="center" vertical="center"/>
    </xf>
    <xf numFmtId="0" fontId="0" fillId="0" borderId="11" xfId="0" applyFont="1" applyFill="1" applyBorder="1" applyAlignment="1">
      <alignment vertical="center"/>
    </xf>
    <xf numFmtId="0" fontId="3" fillId="0" borderId="22" xfId="0" applyFont="1" applyBorder="1" applyAlignment="1">
      <alignment horizontal="center" vertical="center" wrapText="1"/>
    </xf>
    <xf numFmtId="0" fontId="0" fillId="0" borderId="14" xfId="0" applyFont="1" applyBorder="1" applyAlignment="1">
      <alignment vertical="center"/>
    </xf>
    <xf numFmtId="0" fontId="3" fillId="0" borderId="24" xfId="0" applyFont="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0" borderId="23" xfId="0" applyNumberFormat="1" applyFont="1" applyFill="1" applyBorder="1" applyAlignment="1">
      <alignment horizontal="center" vertical="center"/>
    </xf>
    <xf numFmtId="0" fontId="0" fillId="0" borderId="11" xfId="0" applyFont="1" applyBorder="1" applyAlignment="1">
      <alignment vertical="center"/>
    </xf>
    <xf numFmtId="0" fontId="0" fillId="39" borderId="11" xfId="0" applyFont="1" applyFill="1" applyBorder="1" applyAlignment="1">
      <alignment vertical="center" wrapText="1"/>
    </xf>
    <xf numFmtId="182" fontId="3" fillId="0" borderId="22" xfId="0" applyNumberFormat="1" applyFont="1" applyFill="1" applyBorder="1" applyAlignment="1">
      <alignment horizontal="center" vertical="center"/>
    </xf>
    <xf numFmtId="182" fontId="3" fillId="0" borderId="24"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3" fillId="34" borderId="22"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34" borderId="11" xfId="0" applyFont="1" applyFill="1" applyBorder="1" applyAlignment="1">
      <alignment/>
    </xf>
    <xf numFmtId="0" fontId="3" fillId="34" borderId="11" xfId="0" applyNumberFormat="1" applyFont="1" applyFill="1" applyBorder="1" applyAlignment="1">
      <alignment horizontal="center" vertical="center" wrapText="1"/>
    </xf>
    <xf numFmtId="0" fontId="3" fillId="34" borderId="22" xfId="0" applyNumberFormat="1" applyFont="1" applyFill="1" applyBorder="1" applyAlignment="1">
      <alignment horizontal="center" vertical="center" wrapText="1"/>
    </xf>
    <xf numFmtId="0" fontId="3" fillId="34" borderId="24" xfId="0" applyNumberFormat="1" applyFont="1" applyFill="1" applyBorder="1" applyAlignment="1">
      <alignment horizontal="center" vertical="center" wrapText="1"/>
    </xf>
    <xf numFmtId="177" fontId="3" fillId="0" borderId="22"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14" fontId="3" fillId="0" borderId="22" xfId="0" applyNumberFormat="1" applyFont="1" applyFill="1" applyBorder="1" applyAlignment="1">
      <alignment horizontal="center" vertical="center"/>
    </xf>
    <xf numFmtId="14" fontId="3" fillId="0" borderId="23" xfId="0" applyNumberFormat="1" applyFont="1" applyFill="1" applyBorder="1" applyAlignment="1">
      <alignment horizontal="center" vertical="center"/>
    </xf>
    <xf numFmtId="14" fontId="3" fillId="0" borderId="24"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0" xfId="0" applyFont="1" applyFill="1" applyAlignment="1">
      <alignment horizontal="left" vertical="center"/>
    </xf>
    <xf numFmtId="0" fontId="3" fillId="41" borderId="11" xfId="0" applyFont="1" applyFill="1" applyBorder="1" applyAlignment="1">
      <alignment horizontal="center" vertical="center"/>
    </xf>
    <xf numFmtId="0" fontId="3" fillId="41" borderId="11" xfId="0" applyFont="1" applyFill="1" applyBorder="1" applyAlignment="1">
      <alignment vertical="center"/>
    </xf>
    <xf numFmtId="0" fontId="3" fillId="41" borderId="22" xfId="0" applyFont="1" applyFill="1" applyBorder="1" applyAlignment="1">
      <alignment vertical="center" wrapText="1"/>
    </xf>
    <xf numFmtId="0" fontId="3" fillId="41" borderId="11" xfId="0" applyFont="1" applyFill="1" applyBorder="1" applyAlignment="1">
      <alignment vertical="center" wrapText="1"/>
    </xf>
    <xf numFmtId="0" fontId="3" fillId="41" borderId="22" xfId="0" applyNumberFormat="1" applyFont="1" applyFill="1" applyBorder="1" applyAlignment="1">
      <alignment horizontal="center" vertical="center"/>
    </xf>
    <xf numFmtId="0" fontId="3" fillId="41" borderId="24" xfId="0" applyFont="1" applyFill="1" applyBorder="1" applyAlignment="1">
      <alignment vertical="center" wrapText="1"/>
    </xf>
    <xf numFmtId="0" fontId="3" fillId="41" borderId="24" xfId="0" applyNumberFormat="1" applyFont="1" applyFill="1" applyBorder="1" applyAlignment="1">
      <alignment horizontal="center" vertical="center"/>
    </xf>
    <xf numFmtId="0" fontId="3" fillId="0" borderId="22" xfId="69" applyFont="1" applyFill="1" applyBorder="1" applyAlignment="1">
      <alignment vertical="center" wrapText="1"/>
      <protection/>
    </xf>
    <xf numFmtId="0" fontId="3" fillId="0" borderId="24" xfId="69" applyFont="1" applyFill="1" applyBorder="1" applyAlignment="1">
      <alignment vertical="center" wrapText="1"/>
      <protection/>
    </xf>
    <xf numFmtId="0" fontId="3" fillId="0" borderId="0" xfId="0" applyFont="1" applyFill="1" applyBorder="1" applyAlignment="1">
      <alignment horizontal="center" vertical="center"/>
    </xf>
    <xf numFmtId="57" fontId="3" fillId="34" borderId="22" xfId="0" applyNumberFormat="1" applyFont="1" applyFill="1" applyBorder="1" applyAlignment="1">
      <alignment horizontal="center" vertical="center"/>
    </xf>
    <xf numFmtId="57" fontId="3" fillId="34" borderId="24" xfId="0" applyNumberFormat="1"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41" borderId="11" xfId="0" applyNumberFormat="1" applyFont="1" applyFill="1" applyBorder="1" applyAlignment="1">
      <alignment horizontal="center" vertical="center"/>
    </xf>
    <xf numFmtId="0" fontId="3" fillId="41" borderId="11" xfId="0" applyFont="1" applyFill="1" applyBorder="1" applyAlignment="1">
      <alignment horizontal="center" vertical="center" wrapText="1"/>
    </xf>
    <xf numFmtId="0" fontId="3" fillId="41" borderId="22" xfId="0" applyFont="1" applyFill="1" applyBorder="1" applyAlignment="1">
      <alignment horizontal="center" vertical="center"/>
    </xf>
    <xf numFmtId="0" fontId="3" fillId="41" borderId="0" xfId="0" applyFont="1" applyFill="1" applyAlignment="1">
      <alignment horizontal="left" vertical="center"/>
    </xf>
    <xf numFmtId="0" fontId="3" fillId="41" borderId="24" xfId="0" applyFont="1" applyFill="1" applyBorder="1" applyAlignment="1">
      <alignment horizontal="center" vertical="center"/>
    </xf>
    <xf numFmtId="0" fontId="3" fillId="0" borderId="11" xfId="69" applyFont="1" applyFill="1" applyBorder="1" applyAlignment="1">
      <alignment horizontal="center" vertical="center" wrapText="1"/>
      <protection/>
    </xf>
    <xf numFmtId="49" fontId="3" fillId="0" borderId="11" xfId="0" applyNumberFormat="1" applyFont="1" applyFill="1" applyBorder="1" applyAlignment="1">
      <alignment horizontal="center" vertical="center"/>
    </xf>
    <xf numFmtId="31" fontId="3" fillId="0" borderId="22" xfId="0" applyNumberFormat="1" applyFont="1" applyFill="1" applyBorder="1" applyAlignment="1">
      <alignment horizontal="center" vertical="center"/>
    </xf>
    <xf numFmtId="31" fontId="3" fillId="0" borderId="23" xfId="0" applyNumberFormat="1" applyFont="1" applyFill="1" applyBorder="1" applyAlignment="1">
      <alignment horizontal="center" vertical="center"/>
    </xf>
    <xf numFmtId="31" fontId="3" fillId="0" borderId="24" xfId="0" applyNumberFormat="1" applyFont="1" applyFill="1" applyBorder="1" applyAlignment="1">
      <alignment horizontal="center" vertical="center"/>
    </xf>
    <xf numFmtId="57" fontId="3" fillId="0" borderId="22" xfId="0" applyNumberFormat="1" applyFont="1" applyFill="1" applyBorder="1" applyAlignment="1">
      <alignment horizontal="center" vertical="center"/>
    </xf>
    <xf numFmtId="57" fontId="3" fillId="0" borderId="24"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0" fontId="3" fillId="0" borderId="11" xfId="0" applyFont="1" applyFill="1" applyBorder="1" applyAlignment="1">
      <alignment horizont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79" fillId="0" borderId="0" xfId="0" applyNumberFormat="1" applyFont="1" applyAlignment="1">
      <alignment horizontal="center" vertical="center"/>
    </xf>
    <xf numFmtId="0" fontId="3" fillId="0" borderId="22" xfId="0" applyFont="1" applyFill="1" applyBorder="1" applyAlignment="1">
      <alignment/>
    </xf>
    <xf numFmtId="0" fontId="3" fillId="0" borderId="24" xfId="0" applyFont="1" applyFill="1" applyBorder="1" applyAlignment="1">
      <alignment/>
    </xf>
    <xf numFmtId="49" fontId="3" fillId="0" borderId="23" xfId="0" applyNumberFormat="1" applyFont="1" applyFill="1" applyBorder="1" applyAlignment="1">
      <alignment horizontal="center" vertical="center"/>
    </xf>
    <xf numFmtId="57" fontId="3" fillId="0" borderId="22" xfId="0" applyNumberFormat="1" applyFont="1" applyFill="1" applyBorder="1" applyAlignment="1">
      <alignment horizontal="center" vertical="center" wrapText="1"/>
    </xf>
    <xf numFmtId="57" fontId="3" fillId="0" borderId="24" xfId="0" applyNumberFormat="1" applyFont="1" applyFill="1" applyBorder="1" applyAlignment="1">
      <alignment horizontal="center" vertical="center" wrapText="1"/>
    </xf>
    <xf numFmtId="0" fontId="3" fillId="34" borderId="11" xfId="0" applyFont="1" applyFill="1" applyBorder="1" applyAlignment="1">
      <alignment horizontal="center"/>
    </xf>
    <xf numFmtId="49" fontId="3" fillId="34" borderId="24" xfId="0" applyNumberFormat="1" applyFont="1" applyFill="1" applyBorder="1" applyAlignment="1">
      <alignment horizontal="center" vertical="center"/>
    </xf>
    <xf numFmtId="14" fontId="3" fillId="34" borderId="11" xfId="0" applyNumberFormat="1" applyFont="1" applyFill="1" applyBorder="1" applyAlignment="1">
      <alignment horizontal="center" vertical="center"/>
    </xf>
    <xf numFmtId="17" fontId="3" fillId="0" borderId="11" xfId="0" applyNumberFormat="1" applyFont="1" applyFill="1" applyBorder="1" applyAlignment="1">
      <alignment horizontal="center" vertical="center"/>
    </xf>
    <xf numFmtId="57" fontId="3" fillId="0" borderId="23"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0" fillId="0" borderId="0" xfId="0" applyNumberFormat="1" applyAlignment="1">
      <alignment horizontal="center" vertical="center"/>
    </xf>
    <xf numFmtId="0" fontId="3" fillId="0" borderId="14" xfId="0" applyFont="1" applyFill="1" applyBorder="1" applyAlignment="1">
      <alignment horizontal="center" vertical="center"/>
    </xf>
    <xf numFmtId="0" fontId="34" fillId="0" borderId="22" xfId="0" applyFont="1" applyFill="1" applyBorder="1" applyAlignment="1">
      <alignment vertical="center" wrapText="1"/>
    </xf>
    <xf numFmtId="0" fontId="34" fillId="0" borderId="23" xfId="0" applyFont="1" applyFill="1" applyBorder="1" applyAlignment="1">
      <alignment vertical="center" wrapText="1"/>
    </xf>
    <xf numFmtId="0" fontId="34" fillId="0" borderId="24" xfId="0" applyFont="1" applyFill="1" applyBorder="1" applyAlignment="1">
      <alignment vertical="center" wrapText="1"/>
    </xf>
    <xf numFmtId="0" fontId="10" fillId="0" borderId="22" xfId="0" applyFont="1" applyFill="1" applyBorder="1" applyAlignment="1">
      <alignment vertical="center" wrapText="1"/>
    </xf>
    <xf numFmtId="0" fontId="10" fillId="0" borderId="24" xfId="0" applyFont="1" applyFill="1" applyBorder="1" applyAlignment="1">
      <alignment vertical="center" wrapText="1"/>
    </xf>
    <xf numFmtId="0" fontId="3" fillId="43" borderId="22" xfId="0" applyFont="1" applyFill="1" applyBorder="1" applyAlignment="1">
      <alignment vertical="center" wrapText="1"/>
    </xf>
    <xf numFmtId="0" fontId="3" fillId="43" borderId="11" xfId="0" applyFont="1" applyFill="1" applyBorder="1" applyAlignment="1">
      <alignment vertical="center" wrapText="1"/>
    </xf>
    <xf numFmtId="0" fontId="3" fillId="43" borderId="23" xfId="0" applyFont="1" applyFill="1" applyBorder="1" applyAlignment="1">
      <alignment vertical="center" wrapText="1"/>
    </xf>
    <xf numFmtId="0" fontId="3" fillId="43" borderId="24" xfId="0" applyFont="1" applyFill="1" applyBorder="1" applyAlignment="1">
      <alignment vertical="center" wrapText="1"/>
    </xf>
    <xf numFmtId="0" fontId="35" fillId="34" borderId="11" xfId="0" applyFont="1" applyFill="1" applyBorder="1" applyAlignment="1">
      <alignment horizontal="center" vertical="center"/>
    </xf>
    <xf numFmtId="0" fontId="35" fillId="0" borderId="11" xfId="0" applyFont="1" applyFill="1" applyBorder="1" applyAlignment="1">
      <alignment horizontal="center" vertical="center"/>
    </xf>
    <xf numFmtId="0" fontId="34" fillId="0" borderId="11" xfId="0" applyFont="1" applyFill="1" applyBorder="1" applyAlignment="1">
      <alignment horizontal="center"/>
    </xf>
    <xf numFmtId="0" fontId="10" fillId="0" borderId="2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3" fillId="43" borderId="11" xfId="0" applyFont="1" applyFill="1" applyBorder="1" applyAlignment="1">
      <alignment horizontal="center" vertical="center"/>
    </xf>
    <xf numFmtId="0" fontId="3" fillId="43" borderId="11" xfId="0" applyFont="1" applyFill="1" applyBorder="1" applyAlignment="1">
      <alignment horizontal="center" vertical="center" wrapText="1"/>
    </xf>
    <xf numFmtId="49" fontId="3" fillId="34" borderId="22" xfId="0" applyNumberFormat="1" applyFont="1" applyFill="1" applyBorder="1" applyAlignment="1">
      <alignment horizontal="center" vertical="center"/>
    </xf>
    <xf numFmtId="49" fontId="3" fillId="34" borderId="23" xfId="0" applyNumberFormat="1" applyFont="1" applyFill="1" applyBorder="1" applyAlignment="1">
      <alignment horizontal="center" vertical="center"/>
    </xf>
    <xf numFmtId="0" fontId="0" fillId="0" borderId="11" xfId="0" applyFont="1" applyFill="1" applyBorder="1" applyAlignment="1">
      <alignment/>
    </xf>
    <xf numFmtId="0" fontId="3" fillId="0" borderId="22" xfId="67" applyNumberFormat="1" applyFont="1" applyFill="1" applyBorder="1" applyAlignment="1">
      <alignment vertical="center" wrapText="1"/>
      <protection/>
    </xf>
    <xf numFmtId="0" fontId="3" fillId="0" borderId="23" xfId="67" applyNumberFormat="1" applyFont="1" applyFill="1" applyBorder="1" applyAlignment="1">
      <alignment vertical="center" wrapText="1"/>
      <protection/>
    </xf>
    <xf numFmtId="0" fontId="3" fillId="0" borderId="24" xfId="67" applyNumberFormat="1" applyFont="1" applyFill="1" applyBorder="1" applyAlignment="1">
      <alignment vertical="center" wrapText="1"/>
      <protection/>
    </xf>
    <xf numFmtId="0" fontId="3" fillId="34" borderId="0" xfId="0" applyFont="1" applyFill="1" applyBorder="1" applyAlignment="1">
      <alignment horizontal="center" vertical="center"/>
    </xf>
    <xf numFmtId="31" fontId="3" fillId="34" borderId="22" xfId="0" applyNumberFormat="1" applyFont="1" applyFill="1" applyBorder="1" applyAlignment="1">
      <alignment horizontal="center" vertical="center" wrapText="1"/>
    </xf>
    <xf numFmtId="31" fontId="3" fillId="34" borderId="23" xfId="0" applyNumberFormat="1" applyFont="1" applyFill="1" applyBorder="1" applyAlignment="1">
      <alignment horizontal="center" vertical="center" wrapText="1"/>
    </xf>
    <xf numFmtId="0" fontId="3" fillId="0" borderId="11" xfId="67" applyNumberFormat="1" applyFont="1" applyFill="1" applyBorder="1" applyAlignment="1">
      <alignment horizontal="center" vertical="center" wrapText="1"/>
      <protection/>
    </xf>
    <xf numFmtId="0" fontId="3" fillId="0" borderId="22" xfId="67" applyNumberFormat="1" applyFont="1" applyFill="1" applyBorder="1" applyAlignment="1">
      <alignment horizontal="center" vertical="center" wrapText="1"/>
      <protection/>
    </xf>
    <xf numFmtId="0" fontId="20" fillId="0" borderId="22"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0" fontId="3" fillId="0" borderId="23" xfId="67" applyNumberFormat="1" applyFont="1" applyFill="1" applyBorder="1" applyAlignment="1">
      <alignment horizontal="center" vertical="center" wrapText="1"/>
      <protection/>
    </xf>
    <xf numFmtId="0" fontId="20" fillId="0" borderId="23" xfId="0" applyNumberFormat="1" applyFont="1" applyFill="1" applyBorder="1" applyAlignment="1">
      <alignment horizontal="center" vertical="center" wrapText="1"/>
    </xf>
    <xf numFmtId="0" fontId="20" fillId="0" borderId="23" xfId="0" applyFont="1" applyFill="1" applyBorder="1" applyAlignment="1">
      <alignment horizontal="center" vertical="center" wrapText="1"/>
    </xf>
    <xf numFmtId="0" fontId="3" fillId="0" borderId="24" xfId="67" applyNumberFormat="1" applyFont="1" applyFill="1" applyBorder="1" applyAlignment="1">
      <alignment horizontal="center" vertical="center" wrapText="1"/>
      <protection/>
    </xf>
    <xf numFmtId="0" fontId="20" fillId="0" borderId="24" xfId="0" applyNumberFormat="1" applyFont="1" applyFill="1" applyBorder="1" applyAlignment="1">
      <alignment horizontal="center" vertical="center" wrapText="1"/>
    </xf>
    <xf numFmtId="0" fontId="20" fillId="0" borderId="24" xfId="0" applyFont="1" applyFill="1" applyBorder="1" applyAlignment="1">
      <alignment horizontal="center" vertical="center" wrapText="1"/>
    </xf>
    <xf numFmtId="31" fontId="3" fillId="34" borderId="24" xfId="0" applyNumberFormat="1" applyFont="1" applyFill="1" applyBorder="1" applyAlignment="1">
      <alignment horizontal="center" vertical="center" wrapText="1"/>
    </xf>
    <xf numFmtId="57" fontId="3" fillId="0" borderId="23"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0" fillId="34" borderId="15" xfId="0" applyFont="1" applyFill="1" applyBorder="1" applyAlignment="1">
      <alignment horizontal="center" vertical="center"/>
    </xf>
    <xf numFmtId="0" fontId="4" fillId="4" borderId="22"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22" xfId="0" applyNumberFormat="1" applyFont="1" applyFill="1" applyBorder="1" applyAlignment="1">
      <alignment horizontal="center" vertical="center"/>
    </xf>
    <xf numFmtId="0" fontId="0" fillId="0" borderId="23" xfId="0" applyBorder="1" applyAlignment="1">
      <alignment horizontal="left" vertical="center" wrapText="1"/>
    </xf>
    <xf numFmtId="0" fontId="4" fillId="4" borderId="23" xfId="0" applyNumberFormat="1" applyFont="1" applyFill="1" applyBorder="1" applyAlignment="1">
      <alignment horizontal="center" vertical="center"/>
    </xf>
    <xf numFmtId="0" fontId="0" fillId="0" borderId="24" xfId="0" applyBorder="1" applyAlignment="1">
      <alignment horizontal="left" vertical="center" wrapText="1"/>
    </xf>
    <xf numFmtId="0" fontId="4" fillId="4" borderId="24" xfId="0" applyNumberFormat="1" applyFont="1" applyFill="1" applyBorder="1" applyAlignment="1">
      <alignment horizontal="center" vertical="center"/>
    </xf>
    <xf numFmtId="0" fontId="3" fillId="4" borderId="22" xfId="0" applyFont="1" applyFill="1" applyBorder="1" applyAlignment="1">
      <alignment horizontal="left" vertical="center" wrapText="1"/>
    </xf>
    <xf numFmtId="0" fontId="3" fillId="4" borderId="22" xfId="0" applyNumberFormat="1" applyFont="1" applyFill="1" applyBorder="1" applyAlignment="1">
      <alignment horizontal="center" vertical="center"/>
    </xf>
    <xf numFmtId="0" fontId="3" fillId="4" borderId="24" xfId="0" applyFont="1" applyFill="1" applyBorder="1" applyAlignment="1">
      <alignment horizontal="left" vertical="center" wrapText="1"/>
    </xf>
    <xf numFmtId="0" fontId="3" fillId="4" borderId="24" xfId="0" applyNumberFormat="1" applyFont="1" applyFill="1" applyBorder="1" applyAlignment="1">
      <alignment horizontal="center" vertical="center"/>
    </xf>
    <xf numFmtId="14" fontId="3" fillId="4" borderId="11" xfId="0" applyNumberFormat="1" applyFont="1" applyFill="1" applyBorder="1" applyAlignment="1">
      <alignment horizontal="center" vertical="center"/>
    </xf>
    <xf numFmtId="0" fontId="3" fillId="41" borderId="22" xfId="0" applyFont="1" applyFill="1" applyBorder="1" applyAlignment="1">
      <alignment horizontal="left" vertical="center" wrapText="1"/>
    </xf>
    <xf numFmtId="0" fontId="3" fillId="41" borderId="11" xfId="0" applyFont="1" applyFill="1" applyBorder="1" applyAlignment="1">
      <alignment horizontal="left" vertical="center" wrapText="1"/>
    </xf>
    <xf numFmtId="0" fontId="3" fillId="41" borderId="24" xfId="0" applyFont="1" applyFill="1" applyBorder="1" applyAlignment="1">
      <alignment horizontal="left" vertical="center" wrapText="1"/>
    </xf>
    <xf numFmtId="0" fontId="1" fillId="0" borderId="11" xfId="0" applyFont="1" applyBorder="1" applyAlignment="1">
      <alignment horizontal="center" vertical="center"/>
    </xf>
    <xf numFmtId="0" fontId="3" fillId="44" borderId="22" xfId="0" applyFont="1" applyFill="1" applyBorder="1" applyAlignment="1">
      <alignment horizontal="center" vertical="center"/>
    </xf>
    <xf numFmtId="0" fontId="3" fillId="44" borderId="23" xfId="0" applyFont="1" applyFill="1" applyBorder="1" applyAlignment="1">
      <alignment horizontal="center" vertical="center"/>
    </xf>
    <xf numFmtId="0" fontId="3" fillId="44" borderId="24" xfId="0" applyFont="1" applyFill="1" applyBorder="1" applyAlignment="1">
      <alignment horizontal="center" vertical="center"/>
    </xf>
    <xf numFmtId="0" fontId="3" fillId="41" borderId="22" xfId="0" applyFont="1" applyFill="1" applyBorder="1" applyAlignment="1">
      <alignment horizontal="center" vertical="center" wrapText="1"/>
    </xf>
    <xf numFmtId="2" fontId="3" fillId="0" borderId="22" xfId="0" applyNumberFormat="1" applyFont="1" applyBorder="1" applyAlignment="1">
      <alignment horizontal="center" vertical="center"/>
    </xf>
    <xf numFmtId="0" fontId="3" fillId="41" borderId="24" xfId="0" applyFont="1" applyFill="1" applyBorder="1" applyAlignment="1">
      <alignment horizontal="center" vertical="center" wrapText="1"/>
    </xf>
    <xf numFmtId="0" fontId="3" fillId="4" borderId="11" xfId="0" applyFont="1" applyFill="1" applyBorder="1" applyAlignment="1">
      <alignment vertical="center"/>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3" fillId="4" borderId="22" xfId="0" applyFont="1" applyFill="1" applyBorder="1" applyAlignment="1">
      <alignment horizontal="center" vertical="center"/>
    </xf>
    <xf numFmtId="0" fontId="3" fillId="4" borderId="24" xfId="0" applyFont="1" applyFill="1" applyBorder="1" applyAlignment="1">
      <alignment horizontal="center" vertical="center"/>
    </xf>
    <xf numFmtId="0" fontId="3" fillId="41" borderId="11" xfId="0" applyFont="1" applyFill="1" applyBorder="1" applyAlignment="1">
      <alignment vertical="center"/>
    </xf>
    <xf numFmtId="0" fontId="3" fillId="41" borderId="11" xfId="0" applyFont="1" applyFill="1" applyBorder="1" applyAlignment="1">
      <alignment horizontal="left" vertical="center"/>
    </xf>
    <xf numFmtId="0" fontId="4" fillId="0" borderId="11" xfId="0" applyFont="1" applyBorder="1" applyAlignment="1">
      <alignment vertical="center"/>
    </xf>
    <xf numFmtId="0" fontId="1" fillId="41" borderId="11" xfId="0" applyFont="1" applyFill="1" applyBorder="1" applyAlignment="1">
      <alignment horizontal="center" vertical="center"/>
    </xf>
    <xf numFmtId="0" fontId="4" fillId="41" borderId="11" xfId="0" applyFont="1" applyFill="1" applyBorder="1" applyAlignment="1">
      <alignment vertical="center" wrapText="1"/>
    </xf>
    <xf numFmtId="0" fontId="3" fillId="0" borderId="31" xfId="0" applyFont="1" applyBorder="1" applyAlignment="1">
      <alignment horizontal="center" vertical="center"/>
    </xf>
    <xf numFmtId="177" fontId="3" fillId="41" borderId="11" xfId="0" applyNumberFormat="1" applyFont="1" applyFill="1" applyBorder="1" applyAlignment="1">
      <alignment horizontal="center" vertical="center"/>
    </xf>
    <xf numFmtId="0" fontId="3" fillId="43" borderId="11" xfId="0" applyFont="1" applyFill="1" applyBorder="1" applyAlignment="1">
      <alignment vertical="center"/>
    </xf>
    <xf numFmtId="0" fontId="4" fillId="0" borderId="11" xfId="69" applyFont="1" applyBorder="1" applyAlignment="1">
      <alignment vertical="center" wrapText="1"/>
      <protection/>
    </xf>
    <xf numFmtId="0" fontId="5" fillId="0" borderId="0" xfId="0" applyFont="1" applyAlignment="1">
      <alignment horizontal="center" vertical="center"/>
    </xf>
    <xf numFmtId="176" fontId="0" fillId="0" borderId="0" xfId="0" applyNumberFormat="1" applyAlignment="1">
      <alignment vertical="center"/>
    </xf>
    <xf numFmtId="177" fontId="0" fillId="0" borderId="0" xfId="0" applyNumberFormat="1" applyAlignment="1">
      <alignment vertical="center"/>
    </xf>
    <xf numFmtId="0" fontId="0" fillId="0" borderId="0" xfId="0" applyAlignment="1" quotePrefix="1">
      <alignment vertical="center"/>
    </xf>
    <xf numFmtId="0" fontId="0" fillId="0" borderId="0" xfId="0" applyFont="1" applyAlignment="1" quotePrefix="1">
      <alignment vertical="center"/>
    </xf>
    <xf numFmtId="0" fontId="2" fillId="0" borderId="0" xfId="0" applyFont="1" applyAlignment="1" quotePrefix="1">
      <alignment vertical="center"/>
    </xf>
    <xf numFmtId="0" fontId="2" fillId="0" borderId="0" xfId="0" applyFont="1" applyFill="1" applyAlignment="1" quotePrefix="1">
      <alignment vertical="center"/>
    </xf>
  </cellXfs>
  <cellStyles count="56">
    <cellStyle name="Normal" xfId="0"/>
    <cellStyle name="Currency [0]" xfId="15"/>
    <cellStyle name="20% - 强调文字颜色 3" xfId="16"/>
    <cellStyle name="输入" xfId="17"/>
    <cellStyle name="Currency" xfId="18"/>
    <cellStyle name="Comma [0]" xfId="19"/>
    <cellStyle name="计算 2"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常规 2 3 2" xfId="65"/>
    <cellStyle name="60% - 强调文字颜色 6" xfId="66"/>
    <cellStyle name="常规 2" xfId="67"/>
    <cellStyle name="常规 3" xfId="68"/>
    <cellStyle name="常规 4" xfId="6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Q2178"/>
  <sheetViews>
    <sheetView workbookViewId="0" topLeftCell="A1">
      <pane xSplit="8" ySplit="4" topLeftCell="M2141" activePane="bottomRight" state="frozen"/>
      <selection pane="bottomRight" activeCell="D2043" sqref="D2043:G2044"/>
    </sheetView>
  </sheetViews>
  <sheetFormatPr defaultColWidth="9.00390625" defaultRowHeight="15"/>
  <cols>
    <col min="1" max="1" width="6.00390625" style="129" customWidth="1"/>
    <col min="2" max="2" width="6.7109375" style="129" customWidth="1"/>
    <col min="3" max="3" width="9.00390625" style="130" customWidth="1"/>
    <col min="4" max="4" width="26.7109375" style="130" customWidth="1"/>
    <col min="5" max="5" width="22.28125" style="130" customWidth="1"/>
    <col min="6" max="6" width="9.00390625" style="2" customWidth="1"/>
    <col min="7" max="7" width="17.140625" style="2" customWidth="1"/>
    <col min="8" max="8" width="12.57421875" style="129" customWidth="1"/>
    <col min="9" max="9" width="11.421875" style="2" hidden="1" customWidth="1"/>
    <col min="10" max="11" width="9.00390625" style="2" hidden="1" customWidth="1"/>
    <col min="12" max="12" width="11.57421875" style="2" hidden="1" customWidth="1"/>
    <col min="13" max="13" width="11.57421875" style="2" customWidth="1"/>
    <col min="14" max="14" width="14.421875" style="2" customWidth="1"/>
    <col min="15" max="22" width="9.00390625" style="129" customWidth="1"/>
    <col min="23" max="23" width="16.7109375" style="0" customWidth="1"/>
    <col min="24" max="25" width="9.00390625" style="0" customWidth="1"/>
    <col min="26" max="26" width="12.7109375" style="0" bestFit="1" customWidth="1"/>
    <col min="44" max="52" width="9.00390625" style="0" hidden="1" customWidth="1"/>
  </cols>
  <sheetData>
    <row r="1" spans="1:43" s="97" customFormat="1" ht="21.75" customHeight="1">
      <c r="A1" s="131" t="s">
        <v>0</v>
      </c>
      <c r="B1" s="131"/>
      <c r="C1" s="131"/>
      <c r="D1" s="132"/>
      <c r="E1" s="131"/>
      <c r="F1" s="133"/>
      <c r="G1" s="131"/>
      <c r="H1" s="133"/>
      <c r="I1" s="133"/>
      <c r="J1" s="131"/>
      <c r="K1" s="131"/>
      <c r="L1" s="131"/>
      <c r="M1" s="157"/>
      <c r="N1" s="131"/>
      <c r="O1" s="131"/>
      <c r="P1" s="131"/>
      <c r="Q1" s="131"/>
      <c r="R1" s="131"/>
      <c r="S1" s="131"/>
      <c r="T1" s="131"/>
      <c r="U1" s="175"/>
      <c r="V1" s="175"/>
      <c r="W1" s="131"/>
      <c r="X1" s="110"/>
      <c r="Y1" s="99"/>
      <c r="Z1" s="99"/>
      <c r="AA1" s="99"/>
      <c r="AB1" s="99"/>
      <c r="AC1" s="99"/>
      <c r="AD1" s="99"/>
      <c r="AE1" s="99"/>
      <c r="AF1" s="99"/>
      <c r="AG1" s="99"/>
      <c r="AH1" s="99"/>
      <c r="AI1" s="99"/>
      <c r="AJ1" s="99"/>
      <c r="AK1" s="99"/>
      <c r="AL1" s="99"/>
      <c r="AM1" s="99"/>
      <c r="AN1" s="99"/>
      <c r="AO1" s="99"/>
      <c r="AP1" s="99"/>
      <c r="AQ1" s="99"/>
    </row>
    <row r="2" spans="1:43" s="97" customFormat="1" ht="27" customHeight="1">
      <c r="A2" s="134" t="s">
        <v>1</v>
      </c>
      <c r="B2" s="135" t="s">
        <v>2</v>
      </c>
      <c r="C2" s="136" t="s">
        <v>3</v>
      </c>
      <c r="D2" s="136" t="s">
        <v>4</v>
      </c>
      <c r="E2" s="136" t="s">
        <v>5</v>
      </c>
      <c r="F2" s="137" t="s">
        <v>6</v>
      </c>
      <c r="G2" s="138" t="s">
        <v>7</v>
      </c>
      <c r="H2" s="134" t="s">
        <v>8</v>
      </c>
      <c r="I2" s="158" t="s">
        <v>9</v>
      </c>
      <c r="J2" s="158" t="s">
        <v>10</v>
      </c>
      <c r="K2" s="158" t="s">
        <v>11</v>
      </c>
      <c r="L2" s="159" t="s">
        <v>12</v>
      </c>
      <c r="M2" s="158" t="s">
        <v>13</v>
      </c>
      <c r="N2" s="46" t="s">
        <v>14</v>
      </c>
      <c r="O2" s="134" t="s">
        <v>15</v>
      </c>
      <c r="P2" s="160" t="s">
        <v>16</v>
      </c>
      <c r="Q2" s="160"/>
      <c r="R2" s="160" t="s">
        <v>17</v>
      </c>
      <c r="S2" s="160"/>
      <c r="T2" s="176"/>
      <c r="U2" s="160" t="s">
        <v>18</v>
      </c>
      <c r="V2" s="177" t="s">
        <v>19</v>
      </c>
      <c r="W2" t="s">
        <v>20</v>
      </c>
      <c r="X2" s="178" t="s">
        <v>21</v>
      </c>
      <c r="Y2" s="99"/>
      <c r="Z2" s="99"/>
      <c r="AA2" s="99"/>
      <c r="AB2" s="99"/>
      <c r="AC2" s="99"/>
      <c r="AD2" s="99"/>
      <c r="AE2" s="99"/>
      <c r="AF2" s="99"/>
      <c r="AG2" s="99"/>
      <c r="AH2" s="99"/>
      <c r="AI2" s="99"/>
      <c r="AJ2" s="99"/>
      <c r="AK2" s="99"/>
      <c r="AL2" s="99"/>
      <c r="AM2" s="99"/>
      <c r="AN2" s="99"/>
      <c r="AO2" s="99"/>
      <c r="AP2" s="99"/>
      <c r="AQ2" s="99"/>
    </row>
    <row r="3" spans="1:43" s="97" customFormat="1" ht="13.5">
      <c r="A3" s="134"/>
      <c r="B3" s="139"/>
      <c r="C3" s="136"/>
      <c r="D3" s="136"/>
      <c r="E3" s="136" t="s">
        <v>22</v>
      </c>
      <c r="F3" s="140"/>
      <c r="G3" s="138"/>
      <c r="H3" s="134"/>
      <c r="I3" s="158"/>
      <c r="J3" s="158"/>
      <c r="K3" s="158"/>
      <c r="L3" s="159"/>
      <c r="M3" s="158" t="s">
        <v>23</v>
      </c>
      <c r="N3" s="46"/>
      <c r="O3" s="134"/>
      <c r="P3" s="160" t="s">
        <v>24</v>
      </c>
      <c r="Q3" s="160" t="s">
        <v>25</v>
      </c>
      <c r="R3" s="160" t="s">
        <v>26</v>
      </c>
      <c r="S3" s="160" t="s">
        <v>27</v>
      </c>
      <c r="T3" s="176" t="s">
        <v>28</v>
      </c>
      <c r="U3" s="160"/>
      <c r="V3" s="177"/>
      <c r="W3"/>
      <c r="X3" s="178"/>
      <c r="Y3" s="99"/>
      <c r="Z3" s="99"/>
      <c r="AA3" s="99"/>
      <c r="AB3" s="99"/>
      <c r="AC3" s="99"/>
      <c r="AD3" s="99"/>
      <c r="AE3" s="99"/>
      <c r="AF3" s="99"/>
      <c r="AG3" s="99"/>
      <c r="AH3" s="99"/>
      <c r="AI3" s="99"/>
      <c r="AJ3" s="99"/>
      <c r="AK3" s="99"/>
      <c r="AL3" s="99"/>
      <c r="AM3" s="99"/>
      <c r="AN3" s="99"/>
      <c r="AO3" s="99"/>
      <c r="AP3" s="99"/>
      <c r="AQ3" s="99"/>
    </row>
    <row r="4" spans="1:43" s="97" customFormat="1" ht="21.75" customHeight="1">
      <c r="A4" s="134"/>
      <c r="B4" s="141"/>
      <c r="C4" s="136"/>
      <c r="D4" s="136"/>
      <c r="E4" s="142"/>
      <c r="F4" s="2" t="s">
        <v>29</v>
      </c>
      <c r="G4" s="138"/>
      <c r="H4" s="134"/>
      <c r="I4" s="158" t="s">
        <v>30</v>
      </c>
      <c r="J4" s="158"/>
      <c r="K4" s="158"/>
      <c r="L4" s="159"/>
      <c r="M4" s="158"/>
      <c r="N4" s="46" t="s">
        <v>30</v>
      </c>
      <c r="O4" s="134"/>
      <c r="P4" s="160" t="s">
        <v>31</v>
      </c>
      <c r="Q4" s="160" t="s">
        <v>31</v>
      </c>
      <c r="R4" s="160"/>
      <c r="S4" s="160"/>
      <c r="T4" s="176"/>
      <c r="U4" s="160"/>
      <c r="V4" s="177"/>
      <c r="W4"/>
      <c r="X4" s="178"/>
      <c r="Y4" s="99"/>
      <c r="Z4" s="99"/>
      <c r="AA4" s="99"/>
      <c r="AB4" s="99"/>
      <c r="AC4" s="99"/>
      <c r="AD4" s="99"/>
      <c r="AE4" s="99"/>
      <c r="AF4" s="99"/>
      <c r="AG4" s="99"/>
      <c r="AH4" s="99"/>
      <c r="AI4" s="99"/>
      <c r="AJ4" s="99"/>
      <c r="AK4" s="99"/>
      <c r="AL4" s="99"/>
      <c r="AM4" s="99"/>
      <c r="AN4" s="99"/>
      <c r="AO4" s="99"/>
      <c r="AP4" s="99"/>
      <c r="AQ4" s="99"/>
    </row>
    <row r="5" spans="1:28" s="98" customFormat="1" ht="24">
      <c r="A5" s="143">
        <v>1</v>
      </c>
      <c r="B5" s="144">
        <v>1</v>
      </c>
      <c r="C5" s="145" t="s">
        <v>32</v>
      </c>
      <c r="D5" s="146" t="s">
        <v>33</v>
      </c>
      <c r="E5" t="s">
        <v>34</v>
      </c>
      <c r="F5" s="2">
        <v>5</v>
      </c>
      <c r="G5" s="2" t="s">
        <v>35</v>
      </c>
      <c r="H5" s="147"/>
      <c r="I5" s="161">
        <v>15</v>
      </c>
      <c r="J5" s="161" t="s">
        <v>36</v>
      </c>
      <c r="K5" s="161" t="s">
        <v>37</v>
      </c>
      <c r="L5" s="161">
        <v>13761294735</v>
      </c>
      <c r="M5" s="162">
        <v>29.9</v>
      </c>
      <c r="N5" s="46">
        <v>59.8</v>
      </c>
      <c r="O5" s="163" t="s">
        <v>38</v>
      </c>
      <c r="P5" s="164"/>
      <c r="Q5" s="164"/>
      <c r="R5" s="164"/>
      <c r="S5" s="164"/>
      <c r="T5" s="164"/>
      <c r="U5" s="164"/>
      <c r="V5" s="164"/>
      <c r="W5" t="s">
        <v>39</v>
      </c>
      <c r="X5" s="179"/>
      <c r="AB5" s="98">
        <f aca="true" t="shared" si="0" ref="AB5:AB68">M5*2-N5</f>
        <v>0</v>
      </c>
    </row>
    <row r="6" spans="1:28" s="98" customFormat="1" ht="24">
      <c r="A6" s="143"/>
      <c r="B6" s="144">
        <v>2</v>
      </c>
      <c r="C6" s="145" t="s">
        <v>32</v>
      </c>
      <c r="D6" s="146" t="s">
        <v>33</v>
      </c>
      <c r="E6" t="s">
        <v>34</v>
      </c>
      <c r="F6" s="2">
        <v>5</v>
      </c>
      <c r="G6" s="2" t="s">
        <v>35</v>
      </c>
      <c r="H6" s="147"/>
      <c r="I6" s="161">
        <v>15</v>
      </c>
      <c r="J6" s="161" t="s">
        <v>36</v>
      </c>
      <c r="K6" s="161" t="s">
        <v>37</v>
      </c>
      <c r="L6" s="161">
        <v>13761294735</v>
      </c>
      <c r="M6" s="162"/>
      <c r="N6" s="46"/>
      <c r="O6" s="163" t="s">
        <v>38</v>
      </c>
      <c r="P6" s="164"/>
      <c r="Q6" s="164"/>
      <c r="R6" s="164"/>
      <c r="S6" s="164"/>
      <c r="T6" s="164"/>
      <c r="U6" s="164"/>
      <c r="V6" s="164"/>
      <c r="W6" t="s">
        <v>39</v>
      </c>
      <c r="X6" s="179"/>
      <c r="AB6" s="98">
        <f t="shared" si="0"/>
        <v>0</v>
      </c>
    </row>
    <row r="7" spans="1:28" s="98" customFormat="1" ht="24">
      <c r="A7" s="148">
        <f>A5+1</f>
        <v>2</v>
      </c>
      <c r="B7" s="144">
        <v>3</v>
      </c>
      <c r="C7" s="145" t="s">
        <v>32</v>
      </c>
      <c r="D7" s="146" t="s">
        <v>40</v>
      </c>
      <c r="E7" t="s">
        <v>41</v>
      </c>
      <c r="F7" s="2">
        <v>4</v>
      </c>
      <c r="G7" s="2" t="s">
        <v>35</v>
      </c>
      <c r="H7" s="147"/>
      <c r="I7" s="161">
        <v>13.5</v>
      </c>
      <c r="J7" s="161" t="s">
        <v>42</v>
      </c>
      <c r="K7" s="161" t="s">
        <v>43</v>
      </c>
      <c r="L7" s="161">
        <v>15800827271</v>
      </c>
      <c r="M7" s="165">
        <v>33.93</v>
      </c>
      <c r="N7" s="166">
        <v>67.87</v>
      </c>
      <c r="O7" s="163" t="s">
        <v>38</v>
      </c>
      <c r="P7" s="164"/>
      <c r="Q7" s="164"/>
      <c r="R7" s="164"/>
      <c r="S7" s="164"/>
      <c r="T7" s="164"/>
      <c r="U7" s="164"/>
      <c r="V7" s="164"/>
      <c r="W7" t="s">
        <v>39</v>
      </c>
      <c r="X7" s="179"/>
      <c r="AB7" s="98">
        <f t="shared" si="0"/>
        <v>-0.010000000000005116</v>
      </c>
    </row>
    <row r="8" spans="1:28" s="98" customFormat="1" ht="24">
      <c r="A8" s="148"/>
      <c r="B8" s="144">
        <v>4</v>
      </c>
      <c r="C8" s="145" t="s">
        <v>32</v>
      </c>
      <c r="D8" s="146" t="s">
        <v>40</v>
      </c>
      <c r="E8" t="s">
        <v>41</v>
      </c>
      <c r="F8" s="2">
        <v>4</v>
      </c>
      <c r="G8" s="2" t="s">
        <v>35</v>
      </c>
      <c r="H8" s="147"/>
      <c r="I8" s="161">
        <v>13.5</v>
      </c>
      <c r="J8" s="161" t="s">
        <v>42</v>
      </c>
      <c r="K8" s="161" t="s">
        <v>43</v>
      </c>
      <c r="L8" s="161">
        <v>15800827271</v>
      </c>
      <c r="M8" s="165"/>
      <c r="N8" s="166"/>
      <c r="O8" s="163" t="s">
        <v>38</v>
      </c>
      <c r="P8" s="164"/>
      <c r="Q8" s="164"/>
      <c r="R8" s="164"/>
      <c r="S8" s="164"/>
      <c r="T8" s="164"/>
      <c r="U8" s="164"/>
      <c r="V8" s="164"/>
      <c r="W8" t="s">
        <v>39</v>
      </c>
      <c r="X8" s="179"/>
      <c r="AB8" s="98">
        <f t="shared" si="0"/>
        <v>0</v>
      </c>
    </row>
    <row r="9" spans="1:28" s="98" customFormat="1" ht="24">
      <c r="A9" s="148"/>
      <c r="B9" s="144">
        <v>5</v>
      </c>
      <c r="C9" s="145" t="s">
        <v>32</v>
      </c>
      <c r="D9" s="146" t="s">
        <v>40</v>
      </c>
      <c r="E9" t="s">
        <v>44</v>
      </c>
      <c r="F9" s="2">
        <v>3</v>
      </c>
      <c r="G9" s="2" t="s">
        <v>35</v>
      </c>
      <c r="H9" s="147"/>
      <c r="I9" s="161">
        <v>11</v>
      </c>
      <c r="J9" s="161" t="s">
        <v>42</v>
      </c>
      <c r="K9" s="161" t="s">
        <v>43</v>
      </c>
      <c r="L9" s="161">
        <v>15800827271</v>
      </c>
      <c r="M9" s="165"/>
      <c r="N9" s="166"/>
      <c r="O9" s="163" t="s">
        <v>38</v>
      </c>
      <c r="P9" s="164"/>
      <c r="Q9" s="164"/>
      <c r="R9" s="164"/>
      <c r="S9" s="164"/>
      <c r="T9" s="164"/>
      <c r="U9" s="164"/>
      <c r="V9" s="164"/>
      <c r="W9" t="s">
        <v>39</v>
      </c>
      <c r="X9" s="179"/>
      <c r="AB9" s="98">
        <f t="shared" si="0"/>
        <v>0</v>
      </c>
    </row>
    <row r="10" spans="1:43" s="97" customFormat="1" ht="24">
      <c r="A10" s="149">
        <f>A7+1</f>
        <v>3</v>
      </c>
      <c r="B10" s="144">
        <v>6</v>
      </c>
      <c r="C10" s="150" t="s">
        <v>32</v>
      </c>
      <c r="D10" s="151" t="s">
        <v>45</v>
      </c>
      <c r="E10" s="151" t="s">
        <v>46</v>
      </c>
      <c r="F10" s="2">
        <v>0.14</v>
      </c>
      <c r="G10" s="2" t="s">
        <v>47</v>
      </c>
      <c r="H10" s="152"/>
      <c r="I10" s="167">
        <v>0.84</v>
      </c>
      <c r="J10" s="167" t="s">
        <v>48</v>
      </c>
      <c r="K10" s="167" t="s">
        <v>49</v>
      </c>
      <c r="L10" s="167">
        <v>13918562866</v>
      </c>
      <c r="M10" s="168">
        <v>10.08</v>
      </c>
      <c r="N10" s="169">
        <v>42.5</v>
      </c>
      <c r="O10" s="149" t="s">
        <v>38</v>
      </c>
      <c r="P10" s="170"/>
      <c r="Q10" s="170"/>
      <c r="R10" s="170"/>
      <c r="S10" s="170"/>
      <c r="T10" s="170"/>
      <c r="U10" s="170"/>
      <c r="V10" s="129"/>
      <c r="W10"/>
      <c r="X10" s="110">
        <f>0.1/0.7</f>
        <v>0.14285714285714288</v>
      </c>
      <c r="Y10" s="99"/>
      <c r="Z10" s="99"/>
      <c r="AA10" s="99"/>
      <c r="AB10" s="98">
        <f t="shared" si="0"/>
        <v>-22.34</v>
      </c>
      <c r="AC10" s="99"/>
      <c r="AD10" s="99"/>
      <c r="AE10" s="99"/>
      <c r="AF10" s="99"/>
      <c r="AG10" s="99"/>
      <c r="AH10" s="99"/>
      <c r="AI10" s="99"/>
      <c r="AJ10" s="99"/>
      <c r="AK10" s="99"/>
      <c r="AL10" s="99"/>
      <c r="AM10" s="99"/>
      <c r="AN10" s="99"/>
      <c r="AO10" s="99"/>
      <c r="AP10" s="99"/>
      <c r="AQ10" s="99"/>
    </row>
    <row r="11" spans="1:43" s="97" customFormat="1" ht="24">
      <c r="A11" s="153"/>
      <c r="B11" s="144">
        <v>7</v>
      </c>
      <c r="C11" s="150" t="s">
        <v>32</v>
      </c>
      <c r="D11" s="151" t="s">
        <v>45</v>
      </c>
      <c r="E11" s="151" t="s">
        <v>46</v>
      </c>
      <c r="F11" s="2">
        <v>0.14</v>
      </c>
      <c r="G11" s="2" t="s">
        <v>47</v>
      </c>
      <c r="H11" s="152"/>
      <c r="I11" s="167">
        <v>0.84</v>
      </c>
      <c r="J11" s="167" t="s">
        <v>48</v>
      </c>
      <c r="K11" s="167" t="s">
        <v>49</v>
      </c>
      <c r="L11" s="167">
        <v>13918562866</v>
      </c>
      <c r="M11" s="168"/>
      <c r="N11" s="169"/>
      <c r="O11" s="149" t="s">
        <v>38</v>
      </c>
      <c r="P11" s="170"/>
      <c r="Q11" s="170"/>
      <c r="R11" s="170"/>
      <c r="S11" s="170"/>
      <c r="T11" s="170"/>
      <c r="U11" s="170"/>
      <c r="V11" s="129"/>
      <c r="W11"/>
      <c r="X11" s="110"/>
      <c r="Y11" s="99"/>
      <c r="Z11" s="99"/>
      <c r="AA11" s="99"/>
      <c r="AB11" s="98">
        <f t="shared" si="0"/>
        <v>0</v>
      </c>
      <c r="AC11" s="99"/>
      <c r="AD11" s="99"/>
      <c r="AE11" s="99"/>
      <c r="AF11" s="99"/>
      <c r="AG11" s="99"/>
      <c r="AH11" s="99"/>
      <c r="AI11" s="99"/>
      <c r="AJ11" s="99"/>
      <c r="AK11" s="99"/>
      <c r="AL11" s="99"/>
      <c r="AM11" s="99"/>
      <c r="AN11" s="99"/>
      <c r="AO11" s="99"/>
      <c r="AP11" s="99"/>
      <c r="AQ11" s="99"/>
    </row>
    <row r="12" spans="1:43" s="97" customFormat="1" ht="24">
      <c r="A12" s="153"/>
      <c r="B12" s="144">
        <v>8</v>
      </c>
      <c r="C12" s="150" t="s">
        <v>32</v>
      </c>
      <c r="D12" s="151" t="s">
        <v>45</v>
      </c>
      <c r="E12" s="151" t="s">
        <v>46</v>
      </c>
      <c r="F12" s="2">
        <v>0.14</v>
      </c>
      <c r="G12" s="2" t="s">
        <v>47</v>
      </c>
      <c r="H12" s="152"/>
      <c r="I12" s="167">
        <v>0.84</v>
      </c>
      <c r="J12" s="167" t="s">
        <v>48</v>
      </c>
      <c r="K12" s="167" t="s">
        <v>49</v>
      </c>
      <c r="L12" s="167">
        <v>13918562866</v>
      </c>
      <c r="M12" s="168"/>
      <c r="N12" s="169"/>
      <c r="O12" s="149" t="s">
        <v>38</v>
      </c>
      <c r="P12" s="170"/>
      <c r="Q12" s="170"/>
      <c r="R12" s="170"/>
      <c r="S12" s="170"/>
      <c r="T12" s="170"/>
      <c r="U12" s="170"/>
      <c r="V12" s="129"/>
      <c r="W12"/>
      <c r="X12" s="110"/>
      <c r="Y12" s="99"/>
      <c r="Z12" s="99"/>
      <c r="AA12" s="99"/>
      <c r="AB12" s="98">
        <f t="shared" si="0"/>
        <v>0</v>
      </c>
      <c r="AC12" s="99"/>
      <c r="AD12" s="99"/>
      <c r="AE12" s="99"/>
      <c r="AF12" s="99"/>
      <c r="AG12" s="99"/>
      <c r="AH12" s="99"/>
      <c r="AI12" s="99"/>
      <c r="AJ12" s="99"/>
      <c r="AK12" s="99"/>
      <c r="AL12" s="99"/>
      <c r="AM12" s="99"/>
      <c r="AN12" s="99"/>
      <c r="AO12" s="99"/>
      <c r="AP12" s="99"/>
      <c r="AQ12" s="99"/>
    </row>
    <row r="13" spans="1:43" s="97" customFormat="1" ht="24">
      <c r="A13" s="153"/>
      <c r="B13" s="144">
        <v>9</v>
      </c>
      <c r="C13" s="150" t="s">
        <v>32</v>
      </c>
      <c r="D13" s="151" t="s">
        <v>45</v>
      </c>
      <c r="E13" s="151" t="s">
        <v>46</v>
      </c>
      <c r="F13" s="2">
        <v>0.14</v>
      </c>
      <c r="G13" s="2" t="s">
        <v>47</v>
      </c>
      <c r="H13" s="152"/>
      <c r="I13" s="167">
        <v>0.84</v>
      </c>
      <c r="J13" s="167" t="s">
        <v>48</v>
      </c>
      <c r="K13" s="167" t="s">
        <v>49</v>
      </c>
      <c r="L13" s="167">
        <v>13918562866</v>
      </c>
      <c r="M13" s="168"/>
      <c r="N13" s="169"/>
      <c r="O13" s="149" t="s">
        <v>38</v>
      </c>
      <c r="P13" s="170"/>
      <c r="Q13" s="170"/>
      <c r="R13" s="170"/>
      <c r="S13" s="170"/>
      <c r="T13" s="170"/>
      <c r="U13" s="170"/>
      <c r="V13" s="129"/>
      <c r="W13"/>
      <c r="X13" s="110"/>
      <c r="Y13" s="99"/>
      <c r="Z13" s="99"/>
      <c r="AA13" s="99"/>
      <c r="AB13" s="98">
        <f t="shared" si="0"/>
        <v>0</v>
      </c>
      <c r="AC13" s="99"/>
      <c r="AD13" s="99"/>
      <c r="AE13" s="99"/>
      <c r="AF13" s="99"/>
      <c r="AG13" s="99"/>
      <c r="AH13" s="99"/>
      <c r="AI13" s="99"/>
      <c r="AJ13" s="99"/>
      <c r="AK13" s="99"/>
      <c r="AL13" s="99"/>
      <c r="AM13" s="99"/>
      <c r="AN13" s="99"/>
      <c r="AO13" s="99"/>
      <c r="AP13" s="99"/>
      <c r="AQ13" s="99"/>
    </row>
    <row r="14" spans="1:43" s="97" customFormat="1" ht="24">
      <c r="A14" s="153"/>
      <c r="B14" s="144">
        <v>10</v>
      </c>
      <c r="C14" s="150" t="s">
        <v>32</v>
      </c>
      <c r="D14" s="151" t="s">
        <v>45</v>
      </c>
      <c r="E14" s="151" t="s">
        <v>46</v>
      </c>
      <c r="F14" s="2">
        <v>0.14</v>
      </c>
      <c r="G14" s="2" t="s">
        <v>47</v>
      </c>
      <c r="H14" s="152"/>
      <c r="I14" s="167">
        <v>0.84</v>
      </c>
      <c r="J14" s="167" t="s">
        <v>48</v>
      </c>
      <c r="K14" s="167" t="s">
        <v>49</v>
      </c>
      <c r="L14" s="167">
        <v>13918562866</v>
      </c>
      <c r="M14" s="168"/>
      <c r="N14" s="169"/>
      <c r="O14" s="149" t="s">
        <v>38</v>
      </c>
      <c r="P14" s="170"/>
      <c r="Q14" s="170"/>
      <c r="R14" s="170"/>
      <c r="S14" s="170"/>
      <c r="T14" s="170"/>
      <c r="U14" s="170"/>
      <c r="V14" s="129"/>
      <c r="W14"/>
      <c r="X14" s="110"/>
      <c r="Y14" s="99"/>
      <c r="Z14" s="99"/>
      <c r="AA14" s="99"/>
      <c r="AB14" s="98">
        <f t="shared" si="0"/>
        <v>0</v>
      </c>
      <c r="AC14" s="99"/>
      <c r="AD14" s="99"/>
      <c r="AE14" s="99"/>
      <c r="AF14" s="99"/>
      <c r="AG14" s="99"/>
      <c r="AH14" s="99"/>
      <c r="AI14" s="99"/>
      <c r="AJ14" s="99"/>
      <c r="AK14" s="99"/>
      <c r="AL14" s="99"/>
      <c r="AM14" s="99"/>
      <c r="AN14" s="99"/>
      <c r="AO14" s="99"/>
      <c r="AP14" s="99"/>
      <c r="AQ14" s="99"/>
    </row>
    <row r="15" spans="1:43" s="97" customFormat="1" ht="24">
      <c r="A15" s="153"/>
      <c r="B15" s="144">
        <v>11</v>
      </c>
      <c r="C15" s="150" t="s">
        <v>32</v>
      </c>
      <c r="D15" s="151" t="s">
        <v>45</v>
      </c>
      <c r="E15" s="151" t="s">
        <v>46</v>
      </c>
      <c r="F15" s="2">
        <v>0.14</v>
      </c>
      <c r="G15" s="2" t="s">
        <v>47</v>
      </c>
      <c r="H15" s="152"/>
      <c r="I15" s="167">
        <v>0.84</v>
      </c>
      <c r="J15" s="167" t="s">
        <v>48</v>
      </c>
      <c r="K15" s="167" t="s">
        <v>49</v>
      </c>
      <c r="L15" s="167">
        <v>13918562866</v>
      </c>
      <c r="M15" s="168"/>
      <c r="N15" s="169"/>
      <c r="O15" s="149" t="s">
        <v>38</v>
      </c>
      <c r="P15" s="170"/>
      <c r="Q15" s="170"/>
      <c r="R15" s="170"/>
      <c r="S15" s="170"/>
      <c r="T15" s="170"/>
      <c r="U15" s="170"/>
      <c r="V15" s="129"/>
      <c r="W15"/>
      <c r="X15" s="110"/>
      <c r="Y15" s="99"/>
      <c r="Z15" s="99"/>
      <c r="AA15" s="99"/>
      <c r="AB15" s="98">
        <f t="shared" si="0"/>
        <v>0</v>
      </c>
      <c r="AC15" s="99"/>
      <c r="AD15" s="99"/>
      <c r="AE15" s="99"/>
      <c r="AF15" s="99"/>
      <c r="AG15" s="99"/>
      <c r="AH15" s="99"/>
      <c r="AI15" s="99"/>
      <c r="AJ15" s="99"/>
      <c r="AK15" s="99"/>
      <c r="AL15" s="99"/>
      <c r="AM15" s="99"/>
      <c r="AN15" s="99"/>
      <c r="AO15" s="99"/>
      <c r="AP15" s="99"/>
      <c r="AQ15" s="99"/>
    </row>
    <row r="16" spans="1:43" s="97" customFormat="1" ht="24">
      <c r="A16" s="153"/>
      <c r="B16" s="144">
        <v>12</v>
      </c>
      <c r="C16" s="150" t="s">
        <v>32</v>
      </c>
      <c r="D16" s="151" t="s">
        <v>45</v>
      </c>
      <c r="E16" s="151" t="s">
        <v>46</v>
      </c>
      <c r="F16" s="2">
        <v>0.14</v>
      </c>
      <c r="G16" s="2" t="s">
        <v>47</v>
      </c>
      <c r="H16" s="152"/>
      <c r="I16" s="167">
        <v>0.84</v>
      </c>
      <c r="J16" s="167" t="s">
        <v>48</v>
      </c>
      <c r="K16" s="167" t="s">
        <v>49</v>
      </c>
      <c r="L16" s="167">
        <v>13918562866</v>
      </c>
      <c r="M16" s="168"/>
      <c r="N16" s="169"/>
      <c r="O16" s="149" t="s">
        <v>38</v>
      </c>
      <c r="P16" s="170"/>
      <c r="Q16" s="170"/>
      <c r="R16" s="170"/>
      <c r="S16" s="170"/>
      <c r="T16" s="170"/>
      <c r="U16" s="170"/>
      <c r="V16" s="129"/>
      <c r="W16"/>
      <c r="X16" s="110"/>
      <c r="Y16" s="99"/>
      <c r="Z16" s="99"/>
      <c r="AA16" s="99"/>
      <c r="AB16" s="98">
        <f t="shared" si="0"/>
        <v>0</v>
      </c>
      <c r="AC16" s="99"/>
      <c r="AD16" s="99"/>
      <c r="AE16" s="99"/>
      <c r="AF16" s="99"/>
      <c r="AG16" s="99"/>
      <c r="AH16" s="99"/>
      <c r="AI16" s="99"/>
      <c r="AJ16" s="99"/>
      <c r="AK16" s="99"/>
      <c r="AL16" s="99"/>
      <c r="AM16" s="99"/>
      <c r="AN16" s="99"/>
      <c r="AO16" s="99"/>
      <c r="AP16" s="99"/>
      <c r="AQ16" s="99"/>
    </row>
    <row r="17" spans="1:43" s="97" customFormat="1" ht="24">
      <c r="A17" s="153"/>
      <c r="B17" s="144">
        <v>13</v>
      </c>
      <c r="C17" s="150" t="s">
        <v>32</v>
      </c>
      <c r="D17" s="151" t="s">
        <v>45</v>
      </c>
      <c r="E17" s="151" t="s">
        <v>46</v>
      </c>
      <c r="F17" s="2">
        <v>0.14</v>
      </c>
      <c r="G17" s="2" t="s">
        <v>47</v>
      </c>
      <c r="H17" s="152"/>
      <c r="I17" s="167">
        <v>0.84</v>
      </c>
      <c r="J17" s="167" t="s">
        <v>48</v>
      </c>
      <c r="K17" s="167" t="s">
        <v>49</v>
      </c>
      <c r="L17" s="167">
        <v>13918562866</v>
      </c>
      <c r="M17" s="168"/>
      <c r="N17" s="169"/>
      <c r="O17" s="149" t="s">
        <v>38</v>
      </c>
      <c r="P17" s="170"/>
      <c r="Q17" s="170"/>
      <c r="R17" s="170"/>
      <c r="S17" s="170"/>
      <c r="T17" s="170"/>
      <c r="U17" s="170"/>
      <c r="V17" s="129"/>
      <c r="W17"/>
      <c r="X17" s="110"/>
      <c r="Y17" s="99"/>
      <c r="Z17" s="99"/>
      <c r="AA17" s="99"/>
      <c r="AB17" s="98">
        <f t="shared" si="0"/>
        <v>0</v>
      </c>
      <c r="AC17" s="99"/>
      <c r="AD17" s="99"/>
      <c r="AE17" s="99"/>
      <c r="AF17" s="99"/>
      <c r="AG17" s="99"/>
      <c r="AH17" s="99"/>
      <c r="AI17" s="99"/>
      <c r="AJ17" s="99"/>
      <c r="AK17" s="99"/>
      <c r="AL17" s="99"/>
      <c r="AM17" s="99"/>
      <c r="AN17" s="99"/>
      <c r="AO17" s="99"/>
      <c r="AP17" s="99"/>
      <c r="AQ17" s="99"/>
    </row>
    <row r="18" spans="1:43" s="97" customFormat="1" ht="24">
      <c r="A18" s="153"/>
      <c r="B18" s="144">
        <v>14</v>
      </c>
      <c r="C18" s="150" t="s">
        <v>32</v>
      </c>
      <c r="D18" s="151" t="s">
        <v>45</v>
      </c>
      <c r="E18" s="151" t="s">
        <v>46</v>
      </c>
      <c r="F18" s="2">
        <v>0.14</v>
      </c>
      <c r="G18" s="2" t="s">
        <v>47</v>
      </c>
      <c r="H18" s="152"/>
      <c r="I18" s="167">
        <v>0.84</v>
      </c>
      <c r="J18" s="167" t="s">
        <v>48</v>
      </c>
      <c r="K18" s="167" t="s">
        <v>49</v>
      </c>
      <c r="L18" s="167">
        <v>13918562866</v>
      </c>
      <c r="M18" s="168"/>
      <c r="N18" s="169"/>
      <c r="O18" s="149" t="s">
        <v>38</v>
      </c>
      <c r="P18" s="170"/>
      <c r="Q18" s="170"/>
      <c r="R18" s="170"/>
      <c r="S18" s="170"/>
      <c r="T18" s="170"/>
      <c r="U18" s="170"/>
      <c r="V18" s="129"/>
      <c r="W18"/>
      <c r="X18" s="110"/>
      <c r="Y18" s="99"/>
      <c r="Z18" s="99"/>
      <c r="AA18" s="99"/>
      <c r="AB18" s="98">
        <f t="shared" si="0"/>
        <v>0</v>
      </c>
      <c r="AC18" s="99"/>
      <c r="AD18" s="99"/>
      <c r="AE18" s="99"/>
      <c r="AF18" s="99"/>
      <c r="AG18" s="99"/>
      <c r="AH18" s="99"/>
      <c r="AI18" s="99"/>
      <c r="AJ18" s="99"/>
      <c r="AK18" s="99"/>
      <c r="AL18" s="99"/>
      <c r="AM18" s="99"/>
      <c r="AN18" s="99"/>
      <c r="AO18" s="99"/>
      <c r="AP18" s="99"/>
      <c r="AQ18" s="99"/>
    </row>
    <row r="19" spans="1:43" s="97" customFormat="1" ht="24">
      <c r="A19" s="153"/>
      <c r="B19" s="144">
        <v>15</v>
      </c>
      <c r="C19" s="150" t="s">
        <v>32</v>
      </c>
      <c r="D19" s="151" t="s">
        <v>45</v>
      </c>
      <c r="E19" s="151" t="s">
        <v>46</v>
      </c>
      <c r="F19" s="2">
        <v>0.14</v>
      </c>
      <c r="G19" s="2" t="s">
        <v>47</v>
      </c>
      <c r="H19" s="152"/>
      <c r="I19" s="167">
        <v>0.84</v>
      </c>
      <c r="J19" s="167" t="s">
        <v>48</v>
      </c>
      <c r="K19" s="167" t="s">
        <v>49</v>
      </c>
      <c r="L19" s="167">
        <v>13918562866</v>
      </c>
      <c r="M19" s="168"/>
      <c r="N19" s="169"/>
      <c r="O19" s="149" t="s">
        <v>38</v>
      </c>
      <c r="P19" s="170"/>
      <c r="Q19" s="170"/>
      <c r="R19" s="170"/>
      <c r="S19" s="170"/>
      <c r="T19" s="170"/>
      <c r="U19" s="170"/>
      <c r="V19" s="129"/>
      <c r="W19"/>
      <c r="X19" s="110"/>
      <c r="Y19" s="99"/>
      <c r="Z19" s="99"/>
      <c r="AA19" s="99"/>
      <c r="AB19" s="98">
        <f t="shared" si="0"/>
        <v>0</v>
      </c>
      <c r="AC19" s="99"/>
      <c r="AD19" s="99"/>
      <c r="AE19" s="99"/>
      <c r="AF19" s="99"/>
      <c r="AG19" s="99"/>
      <c r="AH19" s="99"/>
      <c r="AI19" s="99"/>
      <c r="AJ19" s="99"/>
      <c r="AK19" s="99"/>
      <c r="AL19" s="99"/>
      <c r="AM19" s="99"/>
      <c r="AN19" s="99"/>
      <c r="AO19" s="99"/>
      <c r="AP19" s="99"/>
      <c r="AQ19" s="99"/>
    </row>
    <row r="20" spans="1:43" s="97" customFormat="1" ht="24">
      <c r="A20" s="153"/>
      <c r="B20" s="144">
        <v>16</v>
      </c>
      <c r="C20" s="150" t="s">
        <v>32</v>
      </c>
      <c r="D20" s="151" t="s">
        <v>45</v>
      </c>
      <c r="E20" s="151" t="s">
        <v>46</v>
      </c>
      <c r="F20" s="2">
        <v>0.14</v>
      </c>
      <c r="G20" s="2" t="s">
        <v>47</v>
      </c>
      <c r="H20" s="152"/>
      <c r="I20" s="167">
        <v>0.84</v>
      </c>
      <c r="J20" s="167" t="s">
        <v>48</v>
      </c>
      <c r="K20" s="167" t="s">
        <v>49</v>
      </c>
      <c r="L20" s="167">
        <v>13918562866</v>
      </c>
      <c r="M20" s="168"/>
      <c r="N20" s="169"/>
      <c r="O20" s="149" t="s">
        <v>38</v>
      </c>
      <c r="P20" s="170"/>
      <c r="Q20" s="170"/>
      <c r="R20" s="170"/>
      <c r="S20" s="170"/>
      <c r="T20" s="170"/>
      <c r="U20" s="170"/>
      <c r="V20" s="129"/>
      <c r="W20"/>
      <c r="X20" s="110"/>
      <c r="Y20" s="99"/>
      <c r="Z20" s="99"/>
      <c r="AA20" s="99"/>
      <c r="AB20" s="98">
        <f t="shared" si="0"/>
        <v>0</v>
      </c>
      <c r="AC20" s="99"/>
      <c r="AD20" s="99"/>
      <c r="AE20" s="99"/>
      <c r="AF20" s="99"/>
      <c r="AG20" s="99"/>
      <c r="AH20" s="99"/>
      <c r="AI20" s="99"/>
      <c r="AJ20" s="99"/>
      <c r="AK20" s="99"/>
      <c r="AL20" s="99"/>
      <c r="AM20" s="99"/>
      <c r="AN20" s="99"/>
      <c r="AO20" s="99"/>
      <c r="AP20" s="99"/>
      <c r="AQ20" s="99"/>
    </row>
    <row r="21" spans="1:43" s="97" customFormat="1" ht="24">
      <c r="A21" s="154"/>
      <c r="B21" s="144">
        <v>17</v>
      </c>
      <c r="C21" s="150" t="s">
        <v>32</v>
      </c>
      <c r="D21" s="151" t="s">
        <v>45</v>
      </c>
      <c r="E21" s="151" t="s">
        <v>46</v>
      </c>
      <c r="F21" s="2">
        <v>0.14</v>
      </c>
      <c r="G21" s="2" t="s">
        <v>47</v>
      </c>
      <c r="H21" s="152"/>
      <c r="I21" s="167">
        <v>0.84</v>
      </c>
      <c r="J21" s="167" t="s">
        <v>48</v>
      </c>
      <c r="K21" s="167" t="s">
        <v>49</v>
      </c>
      <c r="L21" s="167">
        <v>13918562866</v>
      </c>
      <c r="M21" s="168"/>
      <c r="N21" s="169"/>
      <c r="O21" s="149" t="s">
        <v>38</v>
      </c>
      <c r="P21" s="170"/>
      <c r="Q21" s="170"/>
      <c r="R21" s="170"/>
      <c r="S21" s="170"/>
      <c r="T21" s="170"/>
      <c r="U21" s="170"/>
      <c r="V21" s="129"/>
      <c r="W21"/>
      <c r="X21" s="110"/>
      <c r="Y21" s="99"/>
      <c r="Z21" s="99"/>
      <c r="AA21" s="99"/>
      <c r="AB21" s="98">
        <f t="shared" si="0"/>
        <v>0</v>
      </c>
      <c r="AC21" s="99"/>
      <c r="AD21" s="99"/>
      <c r="AE21" s="99"/>
      <c r="AF21" s="99"/>
      <c r="AG21" s="99"/>
      <c r="AH21" s="99"/>
      <c r="AI21" s="99"/>
      <c r="AJ21" s="99"/>
      <c r="AK21" s="99"/>
      <c r="AL21" s="99"/>
      <c r="AM21" s="99"/>
      <c r="AN21" s="99"/>
      <c r="AO21" s="99"/>
      <c r="AP21" s="99"/>
      <c r="AQ21" s="99"/>
    </row>
    <row r="22" spans="1:28" s="99" customFormat="1" ht="24">
      <c r="A22" s="155">
        <v>4</v>
      </c>
      <c r="B22" s="144">
        <v>18</v>
      </c>
      <c r="C22" s="150" t="s">
        <v>32</v>
      </c>
      <c r="D22" s="142" t="s">
        <v>50</v>
      </c>
      <c r="E22" s="142" t="s">
        <v>51</v>
      </c>
      <c r="F22" s="2">
        <v>1.04</v>
      </c>
      <c r="G22" s="2" t="s">
        <v>35</v>
      </c>
      <c r="H22" s="152"/>
      <c r="I22" s="171">
        <v>6.1</v>
      </c>
      <c r="J22" s="171" t="s">
        <v>52</v>
      </c>
      <c r="K22" s="171" t="s">
        <v>53</v>
      </c>
      <c r="L22" s="171">
        <v>17321050538</v>
      </c>
      <c r="M22" s="172">
        <f>SUM(I22:I38)</f>
        <v>132.9</v>
      </c>
      <c r="N22" s="173">
        <v>301.9</v>
      </c>
      <c r="O22" s="174" t="s">
        <v>38</v>
      </c>
      <c r="P22" s="170"/>
      <c r="Q22" s="170"/>
      <c r="R22" s="170"/>
      <c r="S22" s="170"/>
      <c r="T22" s="170"/>
      <c r="U22" s="170"/>
      <c r="V22" s="170"/>
      <c r="W22" t="s">
        <v>54</v>
      </c>
      <c r="X22" s="110">
        <f>0.73/0.7</f>
        <v>1.042857142857143</v>
      </c>
      <c r="AB22" s="98">
        <f t="shared" si="0"/>
        <v>-36.099999999999966</v>
      </c>
    </row>
    <row r="23" spans="1:28" s="99" customFormat="1" ht="24">
      <c r="A23" s="155"/>
      <c r="B23" s="144">
        <v>19</v>
      </c>
      <c r="C23" s="150" t="s">
        <v>32</v>
      </c>
      <c r="D23" s="142" t="s">
        <v>50</v>
      </c>
      <c r="E23" s="142" t="s">
        <v>51</v>
      </c>
      <c r="F23" s="2">
        <v>1.04</v>
      </c>
      <c r="G23" s="2" t="s">
        <v>35</v>
      </c>
      <c r="H23" s="152"/>
      <c r="I23" s="171">
        <v>6.1</v>
      </c>
      <c r="J23" s="171" t="s">
        <v>52</v>
      </c>
      <c r="K23" s="171" t="s">
        <v>53</v>
      </c>
      <c r="L23" s="171">
        <v>17321050538</v>
      </c>
      <c r="M23" s="172"/>
      <c r="N23" s="173"/>
      <c r="O23" s="174" t="s">
        <v>38</v>
      </c>
      <c r="P23" s="170"/>
      <c r="Q23" s="170"/>
      <c r="R23" s="170"/>
      <c r="S23" s="170"/>
      <c r="T23" s="170"/>
      <c r="U23" s="170"/>
      <c r="V23" s="170"/>
      <c r="W23" t="s">
        <v>55</v>
      </c>
      <c r="X23" s="110"/>
      <c r="AB23" s="98">
        <f t="shared" si="0"/>
        <v>0</v>
      </c>
    </row>
    <row r="24" spans="1:28" s="99" customFormat="1" ht="24">
      <c r="A24" s="155"/>
      <c r="B24" s="144">
        <v>20</v>
      </c>
      <c r="C24" s="150" t="s">
        <v>32</v>
      </c>
      <c r="D24" s="142" t="s">
        <v>50</v>
      </c>
      <c r="E24" s="142" t="s">
        <v>51</v>
      </c>
      <c r="F24" s="2">
        <v>1.04</v>
      </c>
      <c r="G24" s="2" t="s">
        <v>35</v>
      </c>
      <c r="H24" s="152"/>
      <c r="I24" s="171">
        <v>6.1</v>
      </c>
      <c r="J24" s="171" t="s">
        <v>52</v>
      </c>
      <c r="K24" s="171" t="s">
        <v>53</v>
      </c>
      <c r="L24" s="171">
        <v>17321050538</v>
      </c>
      <c r="M24" s="172"/>
      <c r="N24" s="173"/>
      <c r="O24" s="174" t="s">
        <v>38</v>
      </c>
      <c r="P24" s="170"/>
      <c r="Q24" s="170"/>
      <c r="R24" s="170"/>
      <c r="S24" s="170"/>
      <c r="T24" s="170"/>
      <c r="U24" s="170"/>
      <c r="V24" s="170"/>
      <c r="W24"/>
      <c r="X24" s="110"/>
      <c r="AB24" s="98">
        <f t="shared" si="0"/>
        <v>0</v>
      </c>
    </row>
    <row r="25" spans="1:28" s="99" customFormat="1" ht="24">
      <c r="A25" s="155"/>
      <c r="B25" s="144">
        <v>21</v>
      </c>
      <c r="C25" s="150" t="s">
        <v>32</v>
      </c>
      <c r="D25" s="142" t="s">
        <v>50</v>
      </c>
      <c r="E25" s="142" t="s">
        <v>51</v>
      </c>
      <c r="F25" s="2">
        <v>1.04</v>
      </c>
      <c r="G25" s="2" t="s">
        <v>35</v>
      </c>
      <c r="H25" s="152"/>
      <c r="I25" s="171">
        <v>6.1</v>
      </c>
      <c r="J25" s="171" t="s">
        <v>52</v>
      </c>
      <c r="K25" s="171" t="s">
        <v>53</v>
      </c>
      <c r="L25" s="171">
        <v>17321050538</v>
      </c>
      <c r="M25" s="172"/>
      <c r="N25" s="173"/>
      <c r="O25" s="174" t="s">
        <v>38</v>
      </c>
      <c r="P25" s="170"/>
      <c r="Q25" s="170"/>
      <c r="R25" s="170"/>
      <c r="S25" s="170"/>
      <c r="T25" s="170"/>
      <c r="U25" s="170"/>
      <c r="V25" s="170"/>
      <c r="W25"/>
      <c r="X25" s="110"/>
      <c r="AB25" s="98">
        <f t="shared" si="0"/>
        <v>0</v>
      </c>
    </row>
    <row r="26" spans="1:28" s="99" customFormat="1" ht="24">
      <c r="A26" s="155"/>
      <c r="B26" s="144">
        <v>22</v>
      </c>
      <c r="C26" s="150" t="s">
        <v>32</v>
      </c>
      <c r="D26" s="142" t="s">
        <v>50</v>
      </c>
      <c r="E26" s="142" t="s">
        <v>56</v>
      </c>
      <c r="F26" s="2">
        <v>1.6</v>
      </c>
      <c r="G26" s="2" t="s">
        <v>35</v>
      </c>
      <c r="H26" s="152"/>
      <c r="I26" s="171">
        <v>7.5</v>
      </c>
      <c r="J26" s="171" t="s">
        <v>52</v>
      </c>
      <c r="K26" s="171" t="s">
        <v>53</v>
      </c>
      <c r="L26" s="171">
        <v>17321050538</v>
      </c>
      <c r="M26" s="172"/>
      <c r="N26" s="173"/>
      <c r="O26" s="174" t="s">
        <v>38</v>
      </c>
      <c r="P26" s="170"/>
      <c r="Q26" s="170"/>
      <c r="R26" s="170"/>
      <c r="S26" s="170"/>
      <c r="T26" s="170"/>
      <c r="U26" s="170"/>
      <c r="V26" s="170"/>
      <c r="W26"/>
      <c r="X26" s="110"/>
      <c r="AB26" s="98">
        <f t="shared" si="0"/>
        <v>0</v>
      </c>
    </row>
    <row r="27" spans="1:28" s="99" customFormat="1" ht="24">
      <c r="A27" s="155"/>
      <c r="B27" s="144">
        <v>23</v>
      </c>
      <c r="C27" s="150" t="s">
        <v>32</v>
      </c>
      <c r="D27" s="142" t="s">
        <v>50</v>
      </c>
      <c r="E27" s="142" t="s">
        <v>56</v>
      </c>
      <c r="F27" s="2">
        <v>1.6</v>
      </c>
      <c r="G27" s="2" t="s">
        <v>35</v>
      </c>
      <c r="H27" s="152"/>
      <c r="I27" s="171">
        <v>7.5</v>
      </c>
      <c r="J27" s="171" t="s">
        <v>52</v>
      </c>
      <c r="K27" s="171" t="s">
        <v>53</v>
      </c>
      <c r="L27" s="171">
        <v>17321050538</v>
      </c>
      <c r="M27" s="172"/>
      <c r="N27" s="173"/>
      <c r="O27" s="174" t="s">
        <v>38</v>
      </c>
      <c r="P27" s="170"/>
      <c r="Q27" s="170"/>
      <c r="R27" s="170"/>
      <c r="S27" s="170"/>
      <c r="T27" s="170"/>
      <c r="U27" s="170"/>
      <c r="V27" s="170"/>
      <c r="W27"/>
      <c r="X27" s="110"/>
      <c r="AB27" s="98">
        <f t="shared" si="0"/>
        <v>0</v>
      </c>
    </row>
    <row r="28" spans="1:28" s="99" customFormat="1" ht="24">
      <c r="A28" s="155"/>
      <c r="B28" s="144">
        <v>24</v>
      </c>
      <c r="C28" s="150" t="s">
        <v>32</v>
      </c>
      <c r="D28" s="142" t="s">
        <v>50</v>
      </c>
      <c r="E28" s="142" t="s">
        <v>51</v>
      </c>
      <c r="F28" s="2">
        <v>2</v>
      </c>
      <c r="G28" s="2" t="s">
        <v>35</v>
      </c>
      <c r="H28" s="152"/>
      <c r="I28" s="171">
        <v>8.5</v>
      </c>
      <c r="J28" s="171" t="s">
        <v>52</v>
      </c>
      <c r="K28" s="171" t="s">
        <v>53</v>
      </c>
      <c r="L28" s="171">
        <v>17321050538</v>
      </c>
      <c r="M28" s="172"/>
      <c r="N28" s="173"/>
      <c r="O28" s="174" t="s">
        <v>38</v>
      </c>
      <c r="P28" s="170"/>
      <c r="Q28" s="170"/>
      <c r="R28" s="170"/>
      <c r="S28" s="170"/>
      <c r="T28" s="170"/>
      <c r="U28" s="170"/>
      <c r="V28" s="170"/>
      <c r="W28"/>
      <c r="X28" s="110"/>
      <c r="AB28" s="98">
        <f t="shared" si="0"/>
        <v>0</v>
      </c>
    </row>
    <row r="29" spans="1:28" s="99" customFormat="1" ht="24">
      <c r="A29" s="155"/>
      <c r="B29" s="144">
        <v>25</v>
      </c>
      <c r="C29" s="150" t="s">
        <v>32</v>
      </c>
      <c r="D29" s="142" t="s">
        <v>50</v>
      </c>
      <c r="E29" s="142" t="s">
        <v>51</v>
      </c>
      <c r="F29" s="2">
        <v>2</v>
      </c>
      <c r="G29" s="2" t="s">
        <v>35</v>
      </c>
      <c r="H29" s="152"/>
      <c r="I29" s="171">
        <v>8.5</v>
      </c>
      <c r="J29" s="171" t="s">
        <v>52</v>
      </c>
      <c r="K29" s="171" t="s">
        <v>53</v>
      </c>
      <c r="L29" s="171">
        <v>17321050538</v>
      </c>
      <c r="M29" s="172"/>
      <c r="N29" s="173"/>
      <c r="O29" s="174" t="s">
        <v>38</v>
      </c>
      <c r="P29" s="170"/>
      <c r="Q29" s="170"/>
      <c r="R29" s="170"/>
      <c r="S29" s="170"/>
      <c r="T29" s="170"/>
      <c r="U29" s="170"/>
      <c r="V29" s="170"/>
      <c r="W29"/>
      <c r="X29" s="110"/>
      <c r="AB29" s="98">
        <f t="shared" si="0"/>
        <v>0</v>
      </c>
    </row>
    <row r="30" spans="1:28" s="99" customFormat="1" ht="24">
      <c r="A30" s="155"/>
      <c r="B30" s="144">
        <v>26</v>
      </c>
      <c r="C30" s="150" t="s">
        <v>32</v>
      </c>
      <c r="D30" s="142" t="s">
        <v>50</v>
      </c>
      <c r="E30" s="142" t="s">
        <v>57</v>
      </c>
      <c r="F30" s="2">
        <v>2</v>
      </c>
      <c r="G30" s="2" t="s">
        <v>35</v>
      </c>
      <c r="H30" s="152"/>
      <c r="I30" s="171">
        <v>8.5</v>
      </c>
      <c r="J30" s="171" t="s">
        <v>52</v>
      </c>
      <c r="K30" s="171" t="s">
        <v>53</v>
      </c>
      <c r="L30" s="171">
        <v>17321050538</v>
      </c>
      <c r="M30" s="172"/>
      <c r="N30" s="173"/>
      <c r="O30" s="174" t="s">
        <v>38</v>
      </c>
      <c r="P30" s="170"/>
      <c r="Q30" s="170"/>
      <c r="R30" s="170"/>
      <c r="S30" s="170"/>
      <c r="T30" s="170"/>
      <c r="U30" s="170"/>
      <c r="V30" s="170"/>
      <c r="W30"/>
      <c r="X30" s="110"/>
      <c r="AB30" s="98">
        <f t="shared" si="0"/>
        <v>0</v>
      </c>
    </row>
    <row r="31" spans="1:28" s="99" customFormat="1" ht="24">
      <c r="A31" s="155"/>
      <c r="B31" s="144">
        <v>27</v>
      </c>
      <c r="C31" s="150" t="s">
        <v>32</v>
      </c>
      <c r="D31" s="142" t="s">
        <v>50</v>
      </c>
      <c r="E31" s="142" t="s">
        <v>57</v>
      </c>
      <c r="F31" s="2">
        <v>2</v>
      </c>
      <c r="G31" s="2" t="s">
        <v>35</v>
      </c>
      <c r="H31" s="152"/>
      <c r="I31" s="171">
        <v>8.5</v>
      </c>
      <c r="J31" s="171" t="s">
        <v>52</v>
      </c>
      <c r="K31" s="171" t="s">
        <v>53</v>
      </c>
      <c r="L31" s="171">
        <v>17321050538</v>
      </c>
      <c r="M31" s="172"/>
      <c r="N31" s="173"/>
      <c r="O31" s="174" t="s">
        <v>38</v>
      </c>
      <c r="P31" s="170"/>
      <c r="Q31" s="170"/>
      <c r="R31" s="170"/>
      <c r="S31" s="170"/>
      <c r="T31" s="170"/>
      <c r="U31" s="170"/>
      <c r="V31" s="170"/>
      <c r="W31"/>
      <c r="X31" s="110"/>
      <c r="AB31" s="98">
        <f t="shared" si="0"/>
        <v>0</v>
      </c>
    </row>
    <row r="32" spans="1:28" s="99" customFormat="1" ht="24">
      <c r="A32" s="155"/>
      <c r="B32" s="144">
        <v>28</v>
      </c>
      <c r="C32" s="150" t="s">
        <v>32</v>
      </c>
      <c r="D32" s="142" t="s">
        <v>50</v>
      </c>
      <c r="E32" s="142" t="s">
        <v>57</v>
      </c>
      <c r="F32" s="2">
        <v>2</v>
      </c>
      <c r="G32" s="2" t="s">
        <v>35</v>
      </c>
      <c r="H32" s="152"/>
      <c r="I32" s="171">
        <v>8.5</v>
      </c>
      <c r="J32" s="171" t="s">
        <v>52</v>
      </c>
      <c r="K32" s="171" t="s">
        <v>53</v>
      </c>
      <c r="L32" s="171">
        <v>17321050538</v>
      </c>
      <c r="M32" s="172"/>
      <c r="N32" s="173"/>
      <c r="O32" s="174" t="s">
        <v>38</v>
      </c>
      <c r="P32" s="170"/>
      <c r="Q32" s="170"/>
      <c r="R32" s="170"/>
      <c r="S32" s="170"/>
      <c r="T32" s="170"/>
      <c r="U32" s="170"/>
      <c r="V32" s="170"/>
      <c r="W32"/>
      <c r="X32" s="110"/>
      <c r="AB32" s="98">
        <f t="shared" si="0"/>
        <v>0</v>
      </c>
    </row>
    <row r="33" spans="1:28" s="99" customFormat="1" ht="24">
      <c r="A33" s="155"/>
      <c r="B33" s="144">
        <v>29</v>
      </c>
      <c r="C33" s="150" t="s">
        <v>32</v>
      </c>
      <c r="D33" s="142" t="s">
        <v>50</v>
      </c>
      <c r="E33" s="142" t="s">
        <v>57</v>
      </c>
      <c r="F33" s="2">
        <v>2</v>
      </c>
      <c r="G33" s="2" t="s">
        <v>35</v>
      </c>
      <c r="H33" s="152"/>
      <c r="I33" s="171">
        <v>8.5</v>
      </c>
      <c r="J33" s="171" t="s">
        <v>52</v>
      </c>
      <c r="K33" s="171" t="s">
        <v>53</v>
      </c>
      <c r="L33" s="171">
        <v>17321050538</v>
      </c>
      <c r="M33" s="172"/>
      <c r="N33" s="173"/>
      <c r="O33" s="174" t="s">
        <v>38</v>
      </c>
      <c r="P33" s="170"/>
      <c r="Q33" s="170"/>
      <c r="R33" s="170"/>
      <c r="S33" s="170"/>
      <c r="T33" s="170"/>
      <c r="U33" s="170"/>
      <c r="V33" s="170"/>
      <c r="W33"/>
      <c r="X33" s="110"/>
      <c r="AB33" s="98">
        <f t="shared" si="0"/>
        <v>0</v>
      </c>
    </row>
    <row r="34" spans="1:28" s="99" customFormat="1" ht="24">
      <c r="A34" s="155"/>
      <c r="B34" s="144">
        <v>30</v>
      </c>
      <c r="C34" s="150" t="s">
        <v>32</v>
      </c>
      <c r="D34" s="142" t="s">
        <v>50</v>
      </c>
      <c r="E34" s="142" t="s">
        <v>57</v>
      </c>
      <c r="F34" s="2">
        <v>2</v>
      </c>
      <c r="G34" s="2" t="s">
        <v>35</v>
      </c>
      <c r="H34" s="152"/>
      <c r="I34" s="171">
        <v>8.5</v>
      </c>
      <c r="J34" s="171" t="s">
        <v>52</v>
      </c>
      <c r="K34" s="171" t="s">
        <v>53</v>
      </c>
      <c r="L34" s="171">
        <v>17321050538</v>
      </c>
      <c r="M34" s="172"/>
      <c r="N34" s="173"/>
      <c r="O34" s="174" t="s">
        <v>38</v>
      </c>
      <c r="P34" s="170"/>
      <c r="Q34" s="170"/>
      <c r="R34" s="170"/>
      <c r="S34" s="170"/>
      <c r="T34" s="170"/>
      <c r="U34" s="170"/>
      <c r="V34" s="170"/>
      <c r="W34"/>
      <c r="X34" s="110"/>
      <c r="AB34" s="98">
        <f t="shared" si="0"/>
        <v>0</v>
      </c>
    </row>
    <row r="35" spans="1:28" s="99" customFormat="1" ht="24">
      <c r="A35" s="155"/>
      <c r="B35" s="144">
        <v>31</v>
      </c>
      <c r="C35" s="150" t="s">
        <v>32</v>
      </c>
      <c r="D35" s="142" t="s">
        <v>50</v>
      </c>
      <c r="E35" s="142" t="s">
        <v>57</v>
      </c>
      <c r="F35" s="2">
        <v>2</v>
      </c>
      <c r="G35" s="2" t="s">
        <v>35</v>
      </c>
      <c r="H35" s="152"/>
      <c r="I35" s="171">
        <v>8.5</v>
      </c>
      <c r="J35" s="171" t="s">
        <v>52</v>
      </c>
      <c r="K35" s="171" t="s">
        <v>53</v>
      </c>
      <c r="L35" s="171">
        <v>17321050538</v>
      </c>
      <c r="M35" s="172"/>
      <c r="N35" s="173"/>
      <c r="O35" s="174" t="s">
        <v>38</v>
      </c>
      <c r="P35" s="170"/>
      <c r="Q35" s="170"/>
      <c r="R35" s="170"/>
      <c r="S35" s="170"/>
      <c r="T35" s="170"/>
      <c r="U35" s="170"/>
      <c r="V35" s="170"/>
      <c r="W35"/>
      <c r="X35" s="110"/>
      <c r="AB35" s="98">
        <f t="shared" si="0"/>
        <v>0</v>
      </c>
    </row>
    <row r="36" spans="1:28" s="99" customFormat="1" ht="24">
      <c r="A36" s="155"/>
      <c r="B36" s="144">
        <v>32</v>
      </c>
      <c r="C36" s="150" t="s">
        <v>32</v>
      </c>
      <c r="D36" s="142" t="s">
        <v>50</v>
      </c>
      <c r="E36" s="142" t="s">
        <v>57</v>
      </c>
      <c r="F36" s="2">
        <v>2</v>
      </c>
      <c r="G36" s="2" t="s">
        <v>35</v>
      </c>
      <c r="H36" s="152"/>
      <c r="I36" s="171">
        <v>8.5</v>
      </c>
      <c r="J36" s="171" t="s">
        <v>52</v>
      </c>
      <c r="K36" s="171" t="s">
        <v>53</v>
      </c>
      <c r="L36" s="171">
        <v>17321050538</v>
      </c>
      <c r="M36" s="172"/>
      <c r="N36" s="173"/>
      <c r="O36" s="174" t="s">
        <v>38</v>
      </c>
      <c r="P36" s="170"/>
      <c r="Q36" s="170"/>
      <c r="R36" s="170"/>
      <c r="S36" s="170"/>
      <c r="T36" s="170"/>
      <c r="U36" s="170"/>
      <c r="V36" s="170"/>
      <c r="W36"/>
      <c r="X36" s="110"/>
      <c r="AB36" s="98">
        <f t="shared" si="0"/>
        <v>0</v>
      </c>
    </row>
    <row r="37" spans="1:28" s="99" customFormat="1" ht="24">
      <c r="A37" s="155"/>
      <c r="B37" s="144">
        <v>33</v>
      </c>
      <c r="C37" s="150" t="s">
        <v>32</v>
      </c>
      <c r="D37" s="142" t="s">
        <v>50</v>
      </c>
      <c r="E37" s="142" t="s">
        <v>57</v>
      </c>
      <c r="F37" s="2">
        <v>2</v>
      </c>
      <c r="G37" s="2" t="s">
        <v>35</v>
      </c>
      <c r="H37" s="152"/>
      <c r="I37" s="171">
        <v>8.5</v>
      </c>
      <c r="J37" s="171" t="s">
        <v>52</v>
      </c>
      <c r="K37" s="171" t="s">
        <v>53</v>
      </c>
      <c r="L37" s="171">
        <v>17321050538</v>
      </c>
      <c r="M37" s="172"/>
      <c r="N37" s="173"/>
      <c r="O37" s="174" t="s">
        <v>38</v>
      </c>
      <c r="P37" s="170"/>
      <c r="Q37" s="170"/>
      <c r="R37" s="170"/>
      <c r="S37" s="170"/>
      <c r="T37" s="170"/>
      <c r="U37" s="170"/>
      <c r="V37" s="170"/>
      <c r="W37"/>
      <c r="X37" s="110"/>
      <c r="AB37" s="98">
        <f t="shared" si="0"/>
        <v>0</v>
      </c>
    </row>
    <row r="38" spans="1:28" s="99" customFormat="1" ht="24">
      <c r="A38" s="155"/>
      <c r="B38" s="144">
        <v>34</v>
      </c>
      <c r="C38" s="150" t="s">
        <v>32</v>
      </c>
      <c r="D38" s="142" t="s">
        <v>50</v>
      </c>
      <c r="E38" s="142" t="s">
        <v>57</v>
      </c>
      <c r="F38" s="2">
        <v>2</v>
      </c>
      <c r="G38" s="2" t="s">
        <v>35</v>
      </c>
      <c r="H38" s="152"/>
      <c r="I38" s="171">
        <v>8.5</v>
      </c>
      <c r="J38" s="171" t="s">
        <v>52</v>
      </c>
      <c r="K38" s="171" t="s">
        <v>53</v>
      </c>
      <c r="L38" s="171">
        <v>17321050538</v>
      </c>
      <c r="M38" s="172"/>
      <c r="N38" s="173"/>
      <c r="O38" s="174" t="s">
        <v>38</v>
      </c>
      <c r="P38" s="170"/>
      <c r="Q38" s="170"/>
      <c r="R38" s="170"/>
      <c r="S38" s="170"/>
      <c r="T38" s="170"/>
      <c r="U38" s="170"/>
      <c r="V38" s="170"/>
      <c r="W38"/>
      <c r="X38" s="110"/>
      <c r="AB38" s="98">
        <f t="shared" si="0"/>
        <v>0</v>
      </c>
    </row>
    <row r="39" spans="1:43" s="97" customFormat="1" ht="24">
      <c r="A39" s="156">
        <v>5</v>
      </c>
      <c r="B39" s="144">
        <v>35</v>
      </c>
      <c r="C39" s="150" t="s">
        <v>32</v>
      </c>
      <c r="D39" s="151" t="s">
        <v>58</v>
      </c>
      <c r="E39" s="151" t="s">
        <v>59</v>
      </c>
      <c r="F39" s="2">
        <v>8.97</v>
      </c>
      <c r="G39" s="2" t="s">
        <v>35</v>
      </c>
      <c r="H39" s="152"/>
      <c r="I39" s="167">
        <f>(F39*3+15)/2</f>
        <v>20.955000000000002</v>
      </c>
      <c r="J39" s="167" t="s">
        <v>60</v>
      </c>
      <c r="K39" s="167" t="s">
        <v>61</v>
      </c>
      <c r="L39" s="167">
        <v>13916481498</v>
      </c>
      <c r="M39" s="172">
        <v>62.86</v>
      </c>
      <c r="N39" s="173">
        <v>126</v>
      </c>
      <c r="O39" s="174" t="s">
        <v>38</v>
      </c>
      <c r="P39" s="170"/>
      <c r="Q39" s="170"/>
      <c r="R39" s="170"/>
      <c r="S39" s="170"/>
      <c r="T39" s="170"/>
      <c r="U39" s="170"/>
      <c r="V39" s="170"/>
      <c r="W39"/>
      <c r="X39" s="110">
        <f>6280/700</f>
        <v>8.971428571428572</v>
      </c>
      <c r="Y39" s="99"/>
      <c r="Z39" s="99"/>
      <c r="AA39" s="99"/>
      <c r="AB39" s="98">
        <f t="shared" si="0"/>
        <v>-0.28000000000000114</v>
      </c>
      <c r="AC39" s="99"/>
      <c r="AD39" s="99"/>
      <c r="AE39" s="99"/>
      <c r="AF39" s="99"/>
      <c r="AG39" s="99"/>
      <c r="AH39" s="99"/>
      <c r="AI39" s="99"/>
      <c r="AJ39" s="99"/>
      <c r="AK39" s="99"/>
      <c r="AL39" s="99"/>
      <c r="AM39" s="99"/>
      <c r="AN39" s="99"/>
      <c r="AO39" s="99"/>
      <c r="AP39" s="99"/>
      <c r="AQ39" s="99"/>
    </row>
    <row r="40" spans="1:43" s="97" customFormat="1" ht="24">
      <c r="A40" s="156"/>
      <c r="B40" s="144">
        <v>36</v>
      </c>
      <c r="C40" s="150" t="s">
        <v>32</v>
      </c>
      <c r="D40" s="151" t="s">
        <v>58</v>
      </c>
      <c r="E40" s="151" t="s">
        <v>59</v>
      </c>
      <c r="F40" s="2">
        <v>8.97</v>
      </c>
      <c r="G40" s="2" t="s">
        <v>35</v>
      </c>
      <c r="H40" s="152"/>
      <c r="I40" s="167">
        <v>20.955</v>
      </c>
      <c r="J40" s="167" t="s">
        <v>60</v>
      </c>
      <c r="K40" s="167" t="s">
        <v>61</v>
      </c>
      <c r="L40" s="167">
        <v>13916481498</v>
      </c>
      <c r="M40" s="172"/>
      <c r="N40" s="173"/>
      <c r="O40" s="174" t="s">
        <v>38</v>
      </c>
      <c r="P40" s="170"/>
      <c r="Q40" s="170"/>
      <c r="R40" s="170"/>
      <c r="S40" s="170"/>
      <c r="T40" s="170"/>
      <c r="U40" s="170"/>
      <c r="V40" s="170"/>
      <c r="W40"/>
      <c r="X40" s="110"/>
      <c r="Y40" s="99"/>
      <c r="Z40" s="99"/>
      <c r="AA40" s="99"/>
      <c r="AB40" s="98">
        <f t="shared" si="0"/>
        <v>0</v>
      </c>
      <c r="AC40" s="99"/>
      <c r="AD40" s="99"/>
      <c r="AE40" s="99"/>
      <c r="AF40" s="99"/>
      <c r="AG40" s="99"/>
      <c r="AH40" s="99"/>
      <c r="AI40" s="99"/>
      <c r="AJ40" s="99"/>
      <c r="AK40" s="99"/>
      <c r="AL40" s="99"/>
      <c r="AM40" s="99"/>
      <c r="AN40" s="99"/>
      <c r="AO40" s="99"/>
      <c r="AP40" s="99"/>
      <c r="AQ40" s="99"/>
    </row>
    <row r="41" spans="1:43" s="97" customFormat="1" ht="24">
      <c r="A41" s="156"/>
      <c r="B41" s="144">
        <v>37</v>
      </c>
      <c r="C41" s="150" t="s">
        <v>32</v>
      </c>
      <c r="D41" s="151" t="s">
        <v>58</v>
      </c>
      <c r="E41" s="151" t="s">
        <v>59</v>
      </c>
      <c r="F41" s="2">
        <v>8.97</v>
      </c>
      <c r="G41" s="2" t="s">
        <v>35</v>
      </c>
      <c r="H41" s="152"/>
      <c r="I41" s="167">
        <v>20.955</v>
      </c>
      <c r="J41" s="167" t="s">
        <v>60</v>
      </c>
      <c r="K41" s="167" t="s">
        <v>61</v>
      </c>
      <c r="L41" s="167">
        <v>13916481498</v>
      </c>
      <c r="M41" s="172"/>
      <c r="N41" s="173"/>
      <c r="O41" s="174" t="s">
        <v>38</v>
      </c>
      <c r="P41" s="170"/>
      <c r="Q41" s="170"/>
      <c r="R41" s="170"/>
      <c r="S41" s="170"/>
      <c r="T41" s="170"/>
      <c r="U41" s="170"/>
      <c r="V41" s="170"/>
      <c r="W41"/>
      <c r="X41" s="110"/>
      <c r="Y41" s="99"/>
      <c r="Z41" s="99"/>
      <c r="AA41" s="99"/>
      <c r="AB41" s="98">
        <f t="shared" si="0"/>
        <v>0</v>
      </c>
      <c r="AC41" s="99"/>
      <c r="AD41" s="99"/>
      <c r="AE41" s="99"/>
      <c r="AF41" s="99"/>
      <c r="AG41" s="99"/>
      <c r="AH41" s="99"/>
      <c r="AI41" s="99"/>
      <c r="AJ41" s="99"/>
      <c r="AK41" s="99"/>
      <c r="AL41" s="99"/>
      <c r="AM41" s="99"/>
      <c r="AN41" s="99"/>
      <c r="AO41" s="99"/>
      <c r="AP41" s="99"/>
      <c r="AQ41" s="99"/>
    </row>
    <row r="42" spans="1:43" s="97" customFormat="1" ht="24">
      <c r="A42" s="156">
        <v>6</v>
      </c>
      <c r="B42" s="144">
        <v>38</v>
      </c>
      <c r="C42" s="150" t="s">
        <v>32</v>
      </c>
      <c r="D42" s="151" t="s">
        <v>62</v>
      </c>
      <c r="E42" s="151" t="s">
        <v>63</v>
      </c>
      <c r="F42" s="2">
        <v>2</v>
      </c>
      <c r="G42" s="2" t="s">
        <v>35</v>
      </c>
      <c r="H42" s="152"/>
      <c r="I42" s="167">
        <v>8.5</v>
      </c>
      <c r="J42" s="167" t="s">
        <v>64</v>
      </c>
      <c r="K42" s="167" t="s">
        <v>65</v>
      </c>
      <c r="L42" s="167">
        <v>13501615956</v>
      </c>
      <c r="M42" s="172">
        <v>16.17</v>
      </c>
      <c r="N42" s="173">
        <v>48.2</v>
      </c>
      <c r="O42" s="174" t="s">
        <v>38</v>
      </c>
      <c r="P42" s="170"/>
      <c r="Q42" s="170"/>
      <c r="R42" s="170"/>
      <c r="S42" s="170"/>
      <c r="T42" s="170"/>
      <c r="U42" s="170"/>
      <c r="V42" s="170"/>
      <c r="W42"/>
      <c r="X42" s="110"/>
      <c r="Y42" s="99"/>
      <c r="Z42" s="99"/>
      <c r="AA42" s="99"/>
      <c r="AB42" s="98">
        <f t="shared" si="0"/>
        <v>-15.86</v>
      </c>
      <c r="AC42" s="99"/>
      <c r="AD42" s="99"/>
      <c r="AE42" s="99"/>
      <c r="AF42" s="99"/>
      <c r="AG42" s="99"/>
      <c r="AH42" s="99"/>
      <c r="AI42" s="99"/>
      <c r="AJ42" s="99"/>
      <c r="AK42" s="99"/>
      <c r="AL42" s="99"/>
      <c r="AM42" s="99"/>
      <c r="AN42" s="99"/>
      <c r="AO42" s="99"/>
      <c r="AP42" s="99"/>
      <c r="AQ42" s="99"/>
    </row>
    <row r="43" spans="1:43" s="97" customFormat="1" ht="24">
      <c r="A43" s="156"/>
      <c r="B43" s="144">
        <v>39</v>
      </c>
      <c r="C43" s="150" t="s">
        <v>32</v>
      </c>
      <c r="D43" s="151" t="s">
        <v>62</v>
      </c>
      <c r="E43" s="151" t="s">
        <v>66</v>
      </c>
      <c r="F43" s="2">
        <v>1.67</v>
      </c>
      <c r="G43" s="2" t="s">
        <v>35</v>
      </c>
      <c r="H43" s="152"/>
      <c r="I43" s="167">
        <f>(F43*5+7)/2</f>
        <v>7.675</v>
      </c>
      <c r="J43" s="167" t="s">
        <v>64</v>
      </c>
      <c r="K43" s="167" t="s">
        <v>65</v>
      </c>
      <c r="L43" s="167">
        <v>13501615956</v>
      </c>
      <c r="M43" s="172"/>
      <c r="N43" s="173"/>
      <c r="O43" s="174" t="s">
        <v>38</v>
      </c>
      <c r="P43" s="170"/>
      <c r="Q43" s="170"/>
      <c r="R43" s="170"/>
      <c r="S43" s="170"/>
      <c r="T43" s="170"/>
      <c r="U43" s="170"/>
      <c r="V43" s="170"/>
      <c r="W43"/>
      <c r="X43" s="110"/>
      <c r="Y43" s="99"/>
      <c r="Z43" s="99"/>
      <c r="AA43" s="99"/>
      <c r="AB43" s="98">
        <f t="shared" si="0"/>
        <v>0</v>
      </c>
      <c r="AC43" s="99"/>
      <c r="AD43" s="99"/>
      <c r="AE43" s="99"/>
      <c r="AF43" s="99"/>
      <c r="AG43" s="99"/>
      <c r="AH43" s="99"/>
      <c r="AI43" s="99"/>
      <c r="AJ43" s="99"/>
      <c r="AK43" s="99"/>
      <c r="AL43" s="99"/>
      <c r="AM43" s="99"/>
      <c r="AN43" s="99"/>
      <c r="AO43" s="99"/>
      <c r="AP43" s="99"/>
      <c r="AQ43" s="99"/>
    </row>
    <row r="44" spans="1:43" s="97" customFormat="1" ht="24">
      <c r="A44" s="156">
        <v>7</v>
      </c>
      <c r="B44" s="144">
        <v>40</v>
      </c>
      <c r="C44" s="150" t="s">
        <v>32</v>
      </c>
      <c r="D44" s="151" t="s">
        <v>67</v>
      </c>
      <c r="E44" s="151" t="s">
        <v>68</v>
      </c>
      <c r="F44" s="2">
        <v>0.58</v>
      </c>
      <c r="G44" s="2" t="s">
        <v>69</v>
      </c>
      <c r="H44" s="152"/>
      <c r="I44" s="167">
        <f>F44*6</f>
        <v>3.4799999999999995</v>
      </c>
      <c r="J44" s="167" t="s">
        <v>70</v>
      </c>
      <c r="K44" s="167" t="s">
        <v>71</v>
      </c>
      <c r="L44" s="167">
        <v>13817729341</v>
      </c>
      <c r="M44" s="172">
        <v>15.84</v>
      </c>
      <c r="N44" s="169">
        <v>207.97</v>
      </c>
      <c r="O44" s="149" t="s">
        <v>38</v>
      </c>
      <c r="P44" s="170"/>
      <c r="Q44" s="170"/>
      <c r="R44" s="170"/>
      <c r="S44" s="170"/>
      <c r="T44" s="170"/>
      <c r="U44" s="170"/>
      <c r="V44" s="129"/>
      <c r="W44"/>
      <c r="X44" s="110"/>
      <c r="Y44" s="99"/>
      <c r="Z44" s="99"/>
      <c r="AA44" s="99"/>
      <c r="AB44" s="98">
        <f t="shared" si="0"/>
        <v>-176.29</v>
      </c>
      <c r="AC44" s="99"/>
      <c r="AD44" s="99"/>
      <c r="AE44" s="99"/>
      <c r="AF44" s="99"/>
      <c r="AG44" s="99"/>
      <c r="AH44" s="99"/>
      <c r="AI44" s="99"/>
      <c r="AJ44" s="99"/>
      <c r="AK44" s="99"/>
      <c r="AL44" s="99"/>
      <c r="AM44" s="99"/>
      <c r="AN44" s="99"/>
      <c r="AO44" s="99"/>
      <c r="AP44" s="99"/>
      <c r="AQ44" s="99"/>
    </row>
    <row r="45" spans="1:43" s="97" customFormat="1" ht="24">
      <c r="A45" s="156"/>
      <c r="B45" s="144">
        <v>41</v>
      </c>
      <c r="C45" s="150" t="s">
        <v>32</v>
      </c>
      <c r="D45" s="151" t="s">
        <v>67</v>
      </c>
      <c r="E45" s="151" t="s">
        <v>68</v>
      </c>
      <c r="F45" s="2">
        <v>0.58</v>
      </c>
      <c r="G45" s="2" t="s">
        <v>69</v>
      </c>
      <c r="H45" s="152"/>
      <c r="I45" s="167">
        <v>3.48</v>
      </c>
      <c r="J45" s="167" t="s">
        <v>70</v>
      </c>
      <c r="K45" s="167" t="s">
        <v>71</v>
      </c>
      <c r="L45" s="167">
        <v>13817729341</v>
      </c>
      <c r="M45" s="172"/>
      <c r="N45" s="169"/>
      <c r="O45" s="149" t="s">
        <v>38</v>
      </c>
      <c r="P45" s="170"/>
      <c r="Q45" s="170"/>
      <c r="R45" s="170"/>
      <c r="S45" s="170"/>
      <c r="T45" s="170"/>
      <c r="U45" s="170"/>
      <c r="V45" s="129"/>
      <c r="W45"/>
      <c r="X45" s="110">
        <f>0.407/0.7</f>
        <v>0.5814285714285714</v>
      </c>
      <c r="Y45" s="99"/>
      <c r="Z45" s="99"/>
      <c r="AA45" s="99"/>
      <c r="AB45" s="98">
        <f t="shared" si="0"/>
        <v>0</v>
      </c>
      <c r="AC45" s="99"/>
      <c r="AD45" s="99"/>
      <c r="AE45" s="99"/>
      <c r="AF45" s="99"/>
      <c r="AG45" s="99"/>
      <c r="AH45" s="99"/>
      <c r="AI45" s="99"/>
      <c r="AJ45" s="99"/>
      <c r="AK45" s="99"/>
      <c r="AL45" s="99"/>
      <c r="AM45" s="99"/>
      <c r="AN45" s="99"/>
      <c r="AO45" s="99"/>
      <c r="AP45" s="99"/>
      <c r="AQ45" s="99"/>
    </row>
    <row r="46" spans="1:43" s="97" customFormat="1" ht="24">
      <c r="A46" s="156"/>
      <c r="B46" s="144">
        <v>42</v>
      </c>
      <c r="C46" s="150" t="s">
        <v>32</v>
      </c>
      <c r="D46" s="151" t="s">
        <v>67</v>
      </c>
      <c r="E46" s="151" t="s">
        <v>72</v>
      </c>
      <c r="F46" s="2">
        <v>0.74</v>
      </c>
      <c r="G46" s="2" t="s">
        <v>69</v>
      </c>
      <c r="H46" s="152"/>
      <c r="I46" s="167">
        <v>4.44</v>
      </c>
      <c r="J46" s="167" t="s">
        <v>70</v>
      </c>
      <c r="K46" s="167" t="s">
        <v>71</v>
      </c>
      <c r="L46" s="167">
        <v>13817729341</v>
      </c>
      <c r="M46" s="172"/>
      <c r="N46" s="169"/>
      <c r="O46" s="149" t="s">
        <v>38</v>
      </c>
      <c r="P46" s="170"/>
      <c r="Q46" s="170"/>
      <c r="R46" s="170"/>
      <c r="S46" s="170"/>
      <c r="T46" s="170"/>
      <c r="U46" s="170"/>
      <c r="V46" s="129"/>
      <c r="W46"/>
      <c r="X46" s="110"/>
      <c r="Y46" s="99"/>
      <c r="Z46" s="99"/>
      <c r="AA46" s="99"/>
      <c r="AB46" s="98">
        <f t="shared" si="0"/>
        <v>0</v>
      </c>
      <c r="AC46" s="99"/>
      <c r="AD46" s="99"/>
      <c r="AE46" s="99"/>
      <c r="AF46" s="99"/>
      <c r="AG46" s="99"/>
      <c r="AH46" s="99"/>
      <c r="AI46" s="99"/>
      <c r="AJ46" s="99"/>
      <c r="AK46" s="99"/>
      <c r="AL46" s="99"/>
      <c r="AM46" s="99"/>
      <c r="AN46" s="99"/>
      <c r="AO46" s="99"/>
      <c r="AP46" s="99"/>
      <c r="AQ46" s="99"/>
    </row>
    <row r="47" spans="1:43" s="97" customFormat="1" ht="24">
      <c r="A47" s="156"/>
      <c r="B47" s="144">
        <v>43</v>
      </c>
      <c r="C47" s="150" t="s">
        <v>32</v>
      </c>
      <c r="D47" s="151" t="s">
        <v>67</v>
      </c>
      <c r="E47" s="151" t="s">
        <v>72</v>
      </c>
      <c r="F47" s="2">
        <v>0.74</v>
      </c>
      <c r="G47" s="2" t="s">
        <v>69</v>
      </c>
      <c r="H47" s="152"/>
      <c r="I47" s="167">
        <v>4.44</v>
      </c>
      <c r="J47" s="167" t="s">
        <v>70</v>
      </c>
      <c r="K47" s="167" t="s">
        <v>71</v>
      </c>
      <c r="L47" s="167">
        <v>13817729341</v>
      </c>
      <c r="M47" s="172"/>
      <c r="N47" s="169"/>
      <c r="O47" s="149" t="s">
        <v>38</v>
      </c>
      <c r="P47" s="170"/>
      <c r="Q47" s="170"/>
      <c r="R47" s="170"/>
      <c r="S47" s="170"/>
      <c r="T47" s="170"/>
      <c r="U47" s="170"/>
      <c r="V47" s="129"/>
      <c r="W47"/>
      <c r="X47" s="110">
        <f>0.523/0.7</f>
        <v>0.7471428571428572</v>
      </c>
      <c r="Y47" s="99"/>
      <c r="Z47" s="99"/>
      <c r="AA47" s="99"/>
      <c r="AB47" s="98">
        <f t="shared" si="0"/>
        <v>0</v>
      </c>
      <c r="AC47" s="99"/>
      <c r="AD47" s="99"/>
      <c r="AE47" s="99"/>
      <c r="AF47" s="99"/>
      <c r="AG47" s="99"/>
      <c r="AH47" s="99"/>
      <c r="AI47" s="99"/>
      <c r="AJ47" s="99"/>
      <c r="AK47" s="99"/>
      <c r="AL47" s="99"/>
      <c r="AM47" s="99"/>
      <c r="AN47" s="99"/>
      <c r="AO47" s="99"/>
      <c r="AP47" s="99"/>
      <c r="AQ47" s="99"/>
    </row>
    <row r="48" spans="1:43" s="97" customFormat="1" ht="24">
      <c r="A48" s="156">
        <v>8</v>
      </c>
      <c r="B48" s="144">
        <v>44</v>
      </c>
      <c r="C48" s="150" t="s">
        <v>32</v>
      </c>
      <c r="D48" s="151" t="s">
        <v>73</v>
      </c>
      <c r="E48" s="151" t="s">
        <v>74</v>
      </c>
      <c r="F48" s="2">
        <v>4</v>
      </c>
      <c r="G48" s="2" t="s">
        <v>35</v>
      </c>
      <c r="H48" s="152"/>
      <c r="I48" s="167">
        <v>13.5</v>
      </c>
      <c r="J48" s="167" t="s">
        <v>75</v>
      </c>
      <c r="K48" s="167" t="s">
        <v>76</v>
      </c>
      <c r="L48" s="167">
        <v>18149721235</v>
      </c>
      <c r="M48" s="168">
        <v>40.5</v>
      </c>
      <c r="N48" s="169">
        <v>92.4</v>
      </c>
      <c r="O48" s="149" t="s">
        <v>38</v>
      </c>
      <c r="P48" s="170"/>
      <c r="Q48" s="170"/>
      <c r="R48" s="170"/>
      <c r="S48" s="170"/>
      <c r="T48" s="170"/>
      <c r="U48" s="170"/>
      <c r="V48" s="129"/>
      <c r="W48"/>
      <c r="X48" s="110"/>
      <c r="Y48" s="99"/>
      <c r="Z48" s="99"/>
      <c r="AA48" s="99"/>
      <c r="AB48" s="98">
        <f t="shared" si="0"/>
        <v>-11.400000000000006</v>
      </c>
      <c r="AC48" s="99"/>
      <c r="AD48" s="99"/>
      <c r="AE48" s="99"/>
      <c r="AF48" s="99"/>
      <c r="AG48" s="99"/>
      <c r="AH48" s="99"/>
      <c r="AI48" s="99"/>
      <c r="AJ48" s="99"/>
      <c r="AK48" s="99"/>
      <c r="AL48" s="99"/>
      <c r="AM48" s="99"/>
      <c r="AN48" s="99"/>
      <c r="AO48" s="99"/>
      <c r="AP48" s="99"/>
      <c r="AQ48" s="99"/>
    </row>
    <row r="49" spans="1:43" s="97" customFormat="1" ht="24">
      <c r="A49" s="156"/>
      <c r="B49" s="144">
        <v>45</v>
      </c>
      <c r="C49" s="150" t="s">
        <v>32</v>
      </c>
      <c r="D49" s="151" t="s">
        <v>73</v>
      </c>
      <c r="E49" s="151" t="s">
        <v>74</v>
      </c>
      <c r="F49" s="2">
        <v>4</v>
      </c>
      <c r="G49" s="2" t="s">
        <v>35</v>
      </c>
      <c r="H49" s="152"/>
      <c r="I49" s="167">
        <v>13.5</v>
      </c>
      <c r="J49" s="167" t="s">
        <v>75</v>
      </c>
      <c r="K49" s="167" t="s">
        <v>76</v>
      </c>
      <c r="L49" s="167">
        <v>18149721235</v>
      </c>
      <c r="M49" s="168"/>
      <c r="N49" s="169"/>
      <c r="O49" s="149" t="s">
        <v>38</v>
      </c>
      <c r="P49" s="170"/>
      <c r="Q49" s="170"/>
      <c r="R49" s="170"/>
      <c r="S49" s="170"/>
      <c r="T49" s="170"/>
      <c r="U49" s="170"/>
      <c r="V49" s="129"/>
      <c r="W49"/>
      <c r="X49" s="110"/>
      <c r="Y49" s="99"/>
      <c r="Z49" s="99"/>
      <c r="AA49" s="99"/>
      <c r="AB49" s="98">
        <f t="shared" si="0"/>
        <v>0</v>
      </c>
      <c r="AC49" s="99"/>
      <c r="AD49" s="99"/>
      <c r="AE49" s="99"/>
      <c r="AF49" s="99"/>
      <c r="AG49" s="99"/>
      <c r="AH49" s="99"/>
      <c r="AI49" s="99"/>
      <c r="AJ49" s="99"/>
      <c r="AK49" s="99"/>
      <c r="AL49" s="99"/>
      <c r="AM49" s="99"/>
      <c r="AN49" s="99"/>
      <c r="AO49" s="99"/>
      <c r="AP49" s="99"/>
      <c r="AQ49" s="99"/>
    </row>
    <row r="50" spans="1:43" s="97" customFormat="1" ht="24">
      <c r="A50" s="156"/>
      <c r="B50" s="144">
        <v>46</v>
      </c>
      <c r="C50" s="150" t="s">
        <v>32</v>
      </c>
      <c r="D50" s="151" t="s">
        <v>73</v>
      </c>
      <c r="E50" s="151" t="s">
        <v>74</v>
      </c>
      <c r="F50" s="2">
        <v>4</v>
      </c>
      <c r="G50" s="2" t="s">
        <v>35</v>
      </c>
      <c r="H50" s="152"/>
      <c r="I50" s="167">
        <v>13.5</v>
      </c>
      <c r="J50" s="167" t="s">
        <v>75</v>
      </c>
      <c r="K50" s="167" t="s">
        <v>76</v>
      </c>
      <c r="L50" s="167">
        <v>18149721235</v>
      </c>
      <c r="M50" s="168"/>
      <c r="N50" s="169"/>
      <c r="O50" s="149" t="s">
        <v>38</v>
      </c>
      <c r="P50" s="170"/>
      <c r="Q50" s="170"/>
      <c r="R50" s="170"/>
      <c r="S50" s="170"/>
      <c r="T50" s="170"/>
      <c r="U50" s="170"/>
      <c r="V50" s="129"/>
      <c r="W50"/>
      <c r="X50" s="110"/>
      <c r="Y50" s="99"/>
      <c r="Z50" s="99"/>
      <c r="AA50" s="99"/>
      <c r="AB50" s="98">
        <f t="shared" si="0"/>
        <v>0</v>
      </c>
      <c r="AC50" s="99"/>
      <c r="AD50" s="99"/>
      <c r="AE50" s="99"/>
      <c r="AF50" s="99"/>
      <c r="AG50" s="99"/>
      <c r="AH50" s="99"/>
      <c r="AI50" s="99"/>
      <c r="AJ50" s="99"/>
      <c r="AK50" s="99"/>
      <c r="AL50" s="99"/>
      <c r="AM50" s="99"/>
      <c r="AN50" s="99"/>
      <c r="AO50" s="99"/>
      <c r="AP50" s="99"/>
      <c r="AQ50" s="99"/>
    </row>
    <row r="51" spans="1:43" s="97" customFormat="1" ht="24">
      <c r="A51" s="156">
        <v>9</v>
      </c>
      <c r="B51" s="144">
        <v>47</v>
      </c>
      <c r="C51" s="150" t="s">
        <v>32</v>
      </c>
      <c r="D51" s="151" t="s">
        <v>77</v>
      </c>
      <c r="E51" s="151" t="s">
        <v>78</v>
      </c>
      <c r="F51" s="2">
        <v>3.32</v>
      </c>
      <c r="G51" s="2" t="s">
        <v>35</v>
      </c>
      <c r="H51" s="152"/>
      <c r="I51" s="167">
        <v>11.8</v>
      </c>
      <c r="J51" s="167" t="s">
        <v>79</v>
      </c>
      <c r="K51" s="167" t="s">
        <v>80</v>
      </c>
      <c r="L51" s="167" t="s">
        <v>81</v>
      </c>
      <c r="M51" s="168">
        <v>35.4</v>
      </c>
      <c r="N51" s="169">
        <v>91.77</v>
      </c>
      <c r="O51" s="149" t="s">
        <v>38</v>
      </c>
      <c r="P51" s="170"/>
      <c r="Q51" s="170"/>
      <c r="R51" s="170"/>
      <c r="S51" s="170"/>
      <c r="T51" s="170"/>
      <c r="U51" s="170"/>
      <c r="V51" s="129"/>
      <c r="W51"/>
      <c r="X51" s="110">
        <f>2.326/0.7</f>
        <v>3.322857142857143</v>
      </c>
      <c r="Y51" s="99"/>
      <c r="Z51" s="99"/>
      <c r="AA51" s="99"/>
      <c r="AB51" s="98">
        <f t="shared" si="0"/>
        <v>-20.97</v>
      </c>
      <c r="AC51" s="99"/>
      <c r="AD51" s="99"/>
      <c r="AE51" s="99"/>
      <c r="AF51" s="99"/>
      <c r="AG51" s="99"/>
      <c r="AH51" s="99"/>
      <c r="AI51" s="99"/>
      <c r="AJ51" s="99"/>
      <c r="AK51" s="99"/>
      <c r="AL51" s="99"/>
      <c r="AM51" s="99"/>
      <c r="AN51" s="99"/>
      <c r="AO51" s="99"/>
      <c r="AP51" s="99"/>
      <c r="AQ51" s="99"/>
    </row>
    <row r="52" spans="1:43" s="97" customFormat="1" ht="24">
      <c r="A52" s="156"/>
      <c r="B52" s="144">
        <v>48</v>
      </c>
      <c r="C52" s="150" t="s">
        <v>32</v>
      </c>
      <c r="D52" s="151" t="s">
        <v>77</v>
      </c>
      <c r="E52" s="151" t="s">
        <v>78</v>
      </c>
      <c r="F52" s="2">
        <v>3.32</v>
      </c>
      <c r="G52" s="2" t="s">
        <v>35</v>
      </c>
      <c r="H52" s="152"/>
      <c r="I52" s="167">
        <v>11.8</v>
      </c>
      <c r="J52" s="167" t="s">
        <v>79</v>
      </c>
      <c r="K52" s="167" t="s">
        <v>80</v>
      </c>
      <c r="L52" s="167" t="s">
        <v>81</v>
      </c>
      <c r="M52" s="168"/>
      <c r="N52" s="169"/>
      <c r="O52" s="149" t="s">
        <v>38</v>
      </c>
      <c r="P52" s="170"/>
      <c r="Q52" s="170"/>
      <c r="R52" s="170"/>
      <c r="S52" s="170"/>
      <c r="T52" s="170"/>
      <c r="U52" s="170"/>
      <c r="V52" s="129"/>
      <c r="W52"/>
      <c r="X52" s="110"/>
      <c r="Y52" s="99"/>
      <c r="Z52" s="99"/>
      <c r="AA52" s="99"/>
      <c r="AB52" s="98">
        <f t="shared" si="0"/>
        <v>0</v>
      </c>
      <c r="AC52" s="99"/>
      <c r="AD52" s="99"/>
      <c r="AE52" s="99"/>
      <c r="AF52" s="99"/>
      <c r="AG52" s="99"/>
      <c r="AH52" s="99"/>
      <c r="AI52" s="99"/>
      <c r="AJ52" s="99"/>
      <c r="AK52" s="99"/>
      <c r="AL52" s="99"/>
      <c r="AM52" s="99"/>
      <c r="AN52" s="99"/>
      <c r="AO52" s="99"/>
      <c r="AP52" s="99"/>
      <c r="AQ52" s="99"/>
    </row>
    <row r="53" spans="1:43" s="97" customFormat="1" ht="24">
      <c r="A53" s="156"/>
      <c r="B53" s="144">
        <v>49</v>
      </c>
      <c r="C53" s="150" t="s">
        <v>32</v>
      </c>
      <c r="D53" s="151" t="s">
        <v>77</v>
      </c>
      <c r="E53" s="151" t="s">
        <v>78</v>
      </c>
      <c r="F53" s="2">
        <v>3.32</v>
      </c>
      <c r="G53" s="2" t="s">
        <v>35</v>
      </c>
      <c r="H53" s="152"/>
      <c r="I53" s="167">
        <v>11.8</v>
      </c>
      <c r="J53" s="167" t="s">
        <v>79</v>
      </c>
      <c r="K53" s="167" t="s">
        <v>80</v>
      </c>
      <c r="L53" s="167" t="s">
        <v>81</v>
      </c>
      <c r="M53" s="168"/>
      <c r="N53" s="169"/>
      <c r="O53" s="149" t="s">
        <v>38</v>
      </c>
      <c r="P53" s="170"/>
      <c r="Q53" s="170"/>
      <c r="R53" s="170"/>
      <c r="S53" s="170"/>
      <c r="T53" s="170"/>
      <c r="U53" s="170"/>
      <c r="V53" s="129"/>
      <c r="W53"/>
      <c r="X53" s="110"/>
      <c r="Y53" s="99"/>
      <c r="Z53" s="99"/>
      <c r="AA53" s="99"/>
      <c r="AB53" s="98">
        <f t="shared" si="0"/>
        <v>0</v>
      </c>
      <c r="AC53" s="99"/>
      <c r="AD53" s="99"/>
      <c r="AE53" s="99"/>
      <c r="AF53" s="99"/>
      <c r="AG53" s="99"/>
      <c r="AH53" s="99"/>
      <c r="AI53" s="99"/>
      <c r="AJ53" s="99"/>
      <c r="AK53" s="99"/>
      <c r="AL53" s="99"/>
      <c r="AM53" s="99"/>
      <c r="AN53" s="99"/>
      <c r="AO53" s="99"/>
      <c r="AP53" s="99"/>
      <c r="AQ53" s="99"/>
    </row>
    <row r="54" spans="1:43" s="97" customFormat="1" ht="24">
      <c r="A54" s="156">
        <v>10</v>
      </c>
      <c r="B54" s="144">
        <v>50</v>
      </c>
      <c r="C54" s="150" t="s">
        <v>32</v>
      </c>
      <c r="D54" s="151" t="s">
        <v>82</v>
      </c>
      <c r="E54" s="151" t="s">
        <v>83</v>
      </c>
      <c r="F54" s="2">
        <v>3</v>
      </c>
      <c r="G54" s="2" t="s">
        <v>35</v>
      </c>
      <c r="H54" s="152"/>
      <c r="I54" s="167">
        <v>11</v>
      </c>
      <c r="J54" s="167" t="s">
        <v>84</v>
      </c>
      <c r="K54" s="167" t="s">
        <v>85</v>
      </c>
      <c r="L54" s="167">
        <v>13918135383</v>
      </c>
      <c r="M54" s="168">
        <v>33</v>
      </c>
      <c r="N54" s="169">
        <v>79.68</v>
      </c>
      <c r="O54" s="149" t="s">
        <v>38</v>
      </c>
      <c r="P54" s="170"/>
      <c r="Q54" s="170"/>
      <c r="R54" s="170"/>
      <c r="S54" s="170"/>
      <c r="T54" s="170"/>
      <c r="U54" s="170"/>
      <c r="V54" s="129"/>
      <c r="W54"/>
      <c r="X54" s="110"/>
      <c r="Y54" s="99"/>
      <c r="Z54" s="99"/>
      <c r="AA54" s="99"/>
      <c r="AB54" s="98">
        <f t="shared" si="0"/>
        <v>-13.680000000000007</v>
      </c>
      <c r="AC54" s="99"/>
      <c r="AD54" s="99"/>
      <c r="AE54" s="99"/>
      <c r="AF54" s="99"/>
      <c r="AG54" s="99"/>
      <c r="AH54" s="99"/>
      <c r="AI54" s="99"/>
      <c r="AJ54" s="99"/>
      <c r="AK54" s="99"/>
      <c r="AL54" s="99"/>
      <c r="AM54" s="99"/>
      <c r="AN54" s="99"/>
      <c r="AO54" s="99"/>
      <c r="AP54" s="99"/>
      <c r="AQ54" s="99"/>
    </row>
    <row r="55" spans="1:43" s="97" customFormat="1" ht="24">
      <c r="A55" s="156"/>
      <c r="B55" s="144">
        <v>51</v>
      </c>
      <c r="C55" s="150" t="s">
        <v>32</v>
      </c>
      <c r="D55" s="151" t="s">
        <v>82</v>
      </c>
      <c r="E55" s="151" t="s">
        <v>83</v>
      </c>
      <c r="F55" s="2">
        <v>3</v>
      </c>
      <c r="G55" s="2" t="s">
        <v>35</v>
      </c>
      <c r="H55" s="152"/>
      <c r="I55" s="167">
        <v>11</v>
      </c>
      <c r="J55" s="167" t="s">
        <v>84</v>
      </c>
      <c r="K55" s="167" t="s">
        <v>85</v>
      </c>
      <c r="L55" s="167">
        <v>13918135383</v>
      </c>
      <c r="M55" s="168"/>
      <c r="N55" s="169"/>
      <c r="O55" s="149" t="s">
        <v>38</v>
      </c>
      <c r="P55" s="170"/>
      <c r="Q55" s="170"/>
      <c r="R55" s="170"/>
      <c r="S55" s="170"/>
      <c r="T55" s="170"/>
      <c r="U55" s="170"/>
      <c r="V55" s="129"/>
      <c r="W55"/>
      <c r="X55" s="110"/>
      <c r="Y55" s="99"/>
      <c r="Z55" s="99"/>
      <c r="AA55" s="99"/>
      <c r="AB55" s="98">
        <f t="shared" si="0"/>
        <v>0</v>
      </c>
      <c r="AC55" s="99"/>
      <c r="AD55" s="99"/>
      <c r="AE55" s="99"/>
      <c r="AF55" s="99"/>
      <c r="AG55" s="99"/>
      <c r="AH55" s="99"/>
      <c r="AI55" s="99"/>
      <c r="AJ55" s="99"/>
      <c r="AK55" s="99"/>
      <c r="AL55" s="99"/>
      <c r="AM55" s="99"/>
      <c r="AN55" s="99"/>
      <c r="AO55" s="99"/>
      <c r="AP55" s="99"/>
      <c r="AQ55" s="99"/>
    </row>
    <row r="56" spans="1:43" s="97" customFormat="1" ht="24">
      <c r="A56" s="156"/>
      <c r="B56" s="144">
        <v>52</v>
      </c>
      <c r="C56" s="150" t="s">
        <v>32</v>
      </c>
      <c r="D56" s="151" t="s">
        <v>82</v>
      </c>
      <c r="E56" s="151" t="s">
        <v>83</v>
      </c>
      <c r="F56" s="2">
        <v>3</v>
      </c>
      <c r="G56" s="2" t="s">
        <v>35</v>
      </c>
      <c r="H56" s="152"/>
      <c r="I56" s="167">
        <v>11</v>
      </c>
      <c r="J56" s="167" t="s">
        <v>84</v>
      </c>
      <c r="K56" s="167" t="s">
        <v>85</v>
      </c>
      <c r="L56" s="167">
        <v>13918135383</v>
      </c>
      <c r="M56" s="168"/>
      <c r="N56" s="169"/>
      <c r="O56" s="149" t="s">
        <v>38</v>
      </c>
      <c r="P56" s="170"/>
      <c r="Q56" s="170"/>
      <c r="R56" s="170"/>
      <c r="S56" s="170"/>
      <c r="T56" s="170"/>
      <c r="U56" s="170"/>
      <c r="V56" s="129"/>
      <c r="W56"/>
      <c r="X56" s="110"/>
      <c r="Y56" s="99"/>
      <c r="Z56" s="99"/>
      <c r="AA56" s="99"/>
      <c r="AB56" s="98">
        <f t="shared" si="0"/>
        <v>0</v>
      </c>
      <c r="AC56" s="99"/>
      <c r="AD56" s="99"/>
      <c r="AE56" s="99"/>
      <c r="AF56" s="99"/>
      <c r="AG56" s="99"/>
      <c r="AH56" s="99"/>
      <c r="AI56" s="99"/>
      <c r="AJ56" s="99"/>
      <c r="AK56" s="99"/>
      <c r="AL56" s="99"/>
      <c r="AM56" s="99"/>
      <c r="AN56" s="99"/>
      <c r="AO56" s="99"/>
      <c r="AP56" s="99"/>
      <c r="AQ56" s="99"/>
    </row>
    <row r="57" spans="1:43" s="97" customFormat="1" ht="24">
      <c r="A57" s="156">
        <v>11</v>
      </c>
      <c r="B57" s="144">
        <v>53</v>
      </c>
      <c r="C57" s="150" t="s">
        <v>32</v>
      </c>
      <c r="D57" s="151" t="s">
        <v>86</v>
      </c>
      <c r="E57" s="151" t="s">
        <v>87</v>
      </c>
      <c r="F57" s="2">
        <v>5</v>
      </c>
      <c r="G57" s="2" t="s">
        <v>35</v>
      </c>
      <c r="H57" s="152"/>
      <c r="I57" s="167">
        <v>15</v>
      </c>
      <c r="J57" s="167" t="s">
        <v>88</v>
      </c>
      <c r="K57" s="167" t="s">
        <v>89</v>
      </c>
      <c r="L57" s="167">
        <v>13916922214</v>
      </c>
      <c r="M57" s="168">
        <v>30</v>
      </c>
      <c r="N57" s="169">
        <v>63.33</v>
      </c>
      <c r="O57" s="149" t="s">
        <v>38</v>
      </c>
      <c r="P57" s="170"/>
      <c r="Q57" s="170"/>
      <c r="R57" s="170"/>
      <c r="S57" s="170"/>
      <c r="T57" s="170"/>
      <c r="U57" s="170"/>
      <c r="V57" s="129"/>
      <c r="W57"/>
      <c r="X57" s="110"/>
      <c r="Y57" s="99"/>
      <c r="Z57" s="99"/>
      <c r="AA57" s="99"/>
      <c r="AB57" s="98">
        <f t="shared" si="0"/>
        <v>-3.3299999999999983</v>
      </c>
      <c r="AC57" s="99"/>
      <c r="AD57" s="99"/>
      <c r="AE57" s="99"/>
      <c r="AF57" s="99"/>
      <c r="AG57" s="99"/>
      <c r="AH57" s="99"/>
      <c r="AI57" s="99"/>
      <c r="AJ57" s="99"/>
      <c r="AK57" s="99"/>
      <c r="AL57" s="99"/>
      <c r="AM57" s="99"/>
      <c r="AN57" s="99"/>
      <c r="AO57" s="99"/>
      <c r="AP57" s="99"/>
      <c r="AQ57" s="99"/>
    </row>
    <row r="58" spans="1:43" s="97" customFormat="1" ht="24">
      <c r="A58" s="156"/>
      <c r="B58" s="144">
        <v>54</v>
      </c>
      <c r="C58" s="150" t="s">
        <v>32</v>
      </c>
      <c r="D58" s="151" t="s">
        <v>86</v>
      </c>
      <c r="E58" s="151" t="s">
        <v>87</v>
      </c>
      <c r="F58" s="2">
        <v>5</v>
      </c>
      <c r="G58" s="2" t="s">
        <v>35</v>
      </c>
      <c r="H58" s="152"/>
      <c r="I58" s="167">
        <v>15</v>
      </c>
      <c r="J58" s="167" t="s">
        <v>88</v>
      </c>
      <c r="K58" s="167" t="s">
        <v>89</v>
      </c>
      <c r="L58" s="167">
        <v>13916922214</v>
      </c>
      <c r="M58" s="168"/>
      <c r="N58" s="169"/>
      <c r="O58" s="149" t="s">
        <v>38</v>
      </c>
      <c r="P58" s="170"/>
      <c r="Q58" s="170"/>
      <c r="R58" s="170"/>
      <c r="S58" s="170"/>
      <c r="T58" s="170"/>
      <c r="U58" s="170"/>
      <c r="V58" s="129"/>
      <c r="W58"/>
      <c r="X58" s="110"/>
      <c r="Y58" s="99"/>
      <c r="Z58" s="99"/>
      <c r="AA58" s="99"/>
      <c r="AB58" s="98">
        <f t="shared" si="0"/>
        <v>0</v>
      </c>
      <c r="AC58" s="99"/>
      <c r="AD58" s="99"/>
      <c r="AE58" s="99"/>
      <c r="AF58" s="99"/>
      <c r="AG58" s="99"/>
      <c r="AH58" s="99"/>
      <c r="AI58" s="99"/>
      <c r="AJ58" s="99"/>
      <c r="AK58" s="99"/>
      <c r="AL58" s="99"/>
      <c r="AM58" s="99"/>
      <c r="AN58" s="99"/>
      <c r="AO58" s="99"/>
      <c r="AP58" s="99"/>
      <c r="AQ58" s="99"/>
    </row>
    <row r="59" spans="1:28" s="99" customFormat="1" ht="24">
      <c r="A59" s="155">
        <v>12</v>
      </c>
      <c r="B59" s="144">
        <v>55</v>
      </c>
      <c r="C59" s="150" t="s">
        <v>32</v>
      </c>
      <c r="D59" s="142" t="s">
        <v>90</v>
      </c>
      <c r="E59" s="142" t="s">
        <v>78</v>
      </c>
      <c r="F59" s="2">
        <v>3.4</v>
      </c>
      <c r="G59" s="2" t="s">
        <v>35</v>
      </c>
      <c r="H59" s="152"/>
      <c r="I59" s="171">
        <v>12</v>
      </c>
      <c r="J59" s="171" t="s">
        <v>91</v>
      </c>
      <c r="K59" s="171" t="s">
        <v>92</v>
      </c>
      <c r="L59" s="171">
        <v>15821025329</v>
      </c>
      <c r="M59" s="172">
        <v>36</v>
      </c>
      <c r="N59" s="173">
        <v>101</v>
      </c>
      <c r="O59" s="174" t="s">
        <v>38</v>
      </c>
      <c r="P59" s="170"/>
      <c r="Q59" s="170"/>
      <c r="R59" s="170"/>
      <c r="S59" s="170"/>
      <c r="T59" s="170"/>
      <c r="U59" s="170"/>
      <c r="V59" s="170"/>
      <c r="W59" t="s">
        <v>93</v>
      </c>
      <c r="X59" s="110"/>
      <c r="AB59" s="98">
        <f t="shared" si="0"/>
        <v>-29</v>
      </c>
    </row>
    <row r="60" spans="1:28" s="99" customFormat="1" ht="24">
      <c r="A60" s="155"/>
      <c r="B60" s="144">
        <v>56</v>
      </c>
      <c r="C60" s="150" t="s">
        <v>32</v>
      </c>
      <c r="D60" s="142" t="s">
        <v>90</v>
      </c>
      <c r="E60" s="142" t="s">
        <v>78</v>
      </c>
      <c r="F60" s="2">
        <v>3.4</v>
      </c>
      <c r="G60" s="2" t="s">
        <v>35</v>
      </c>
      <c r="H60" s="152"/>
      <c r="I60" s="171">
        <v>12</v>
      </c>
      <c r="J60" s="171" t="s">
        <v>91</v>
      </c>
      <c r="K60" s="171" t="s">
        <v>92</v>
      </c>
      <c r="L60" s="171">
        <v>15821025329</v>
      </c>
      <c r="M60" s="172"/>
      <c r="N60" s="173"/>
      <c r="O60" s="174" t="s">
        <v>38</v>
      </c>
      <c r="P60" s="170"/>
      <c r="Q60" s="170"/>
      <c r="R60" s="170"/>
      <c r="S60" s="170"/>
      <c r="T60" s="170"/>
      <c r="U60" s="170"/>
      <c r="V60" s="170"/>
      <c r="W60"/>
      <c r="X60" s="110"/>
      <c r="AB60" s="98">
        <f t="shared" si="0"/>
        <v>0</v>
      </c>
    </row>
    <row r="61" spans="1:28" s="99" customFormat="1" ht="24">
      <c r="A61" s="155"/>
      <c r="B61" s="144">
        <v>57</v>
      </c>
      <c r="C61" s="150" t="s">
        <v>32</v>
      </c>
      <c r="D61" s="142" t="s">
        <v>90</v>
      </c>
      <c r="E61" s="142" t="s">
        <v>78</v>
      </c>
      <c r="F61" s="2">
        <v>3.4</v>
      </c>
      <c r="G61" s="2" t="s">
        <v>35</v>
      </c>
      <c r="H61" s="152"/>
      <c r="I61" s="171">
        <v>12</v>
      </c>
      <c r="J61" s="171" t="s">
        <v>91</v>
      </c>
      <c r="K61" s="171" t="s">
        <v>92</v>
      </c>
      <c r="L61" s="171">
        <v>15821025329</v>
      </c>
      <c r="M61" s="172"/>
      <c r="N61" s="173"/>
      <c r="O61" s="174" t="s">
        <v>38</v>
      </c>
      <c r="P61" s="170"/>
      <c r="Q61" s="170"/>
      <c r="R61" s="170"/>
      <c r="S61" s="170"/>
      <c r="T61" s="170"/>
      <c r="U61" s="170"/>
      <c r="V61" s="170"/>
      <c r="W61"/>
      <c r="X61" s="110"/>
      <c r="AB61" s="98">
        <f t="shared" si="0"/>
        <v>0</v>
      </c>
    </row>
    <row r="62" spans="1:43" s="97" customFormat="1" ht="24">
      <c r="A62" s="156">
        <v>13</v>
      </c>
      <c r="B62" s="144">
        <v>58</v>
      </c>
      <c r="C62" s="150" t="s">
        <v>32</v>
      </c>
      <c r="D62" s="151" t="s">
        <v>94</v>
      </c>
      <c r="E62" s="151" t="s">
        <v>95</v>
      </c>
      <c r="F62" s="2">
        <v>3.57</v>
      </c>
      <c r="G62" s="2" t="s">
        <v>35</v>
      </c>
      <c r="H62" s="152"/>
      <c r="I62" s="167">
        <v>12.425</v>
      </c>
      <c r="J62" s="167" t="s">
        <v>96</v>
      </c>
      <c r="K62" s="167" t="s">
        <v>97</v>
      </c>
      <c r="L62" s="167">
        <v>13611800766</v>
      </c>
      <c r="M62" s="168">
        <v>24.85</v>
      </c>
      <c r="N62" s="169">
        <v>64.57</v>
      </c>
      <c r="O62" s="149" t="s">
        <v>38</v>
      </c>
      <c r="P62" s="170"/>
      <c r="Q62" s="170"/>
      <c r="R62" s="170"/>
      <c r="S62" s="170"/>
      <c r="T62" s="170"/>
      <c r="U62" s="170"/>
      <c r="V62" s="129"/>
      <c r="W62"/>
      <c r="X62" s="110">
        <f>2.5/0.7</f>
        <v>3.5714285714285716</v>
      </c>
      <c r="Y62" s="99"/>
      <c r="Z62" s="99"/>
      <c r="AA62" s="99"/>
      <c r="AB62" s="98">
        <f t="shared" si="0"/>
        <v>-14.86999999999999</v>
      </c>
      <c r="AC62" s="99"/>
      <c r="AD62" s="99"/>
      <c r="AE62" s="99"/>
      <c r="AF62" s="99"/>
      <c r="AG62" s="99"/>
      <c r="AH62" s="99"/>
      <c r="AI62" s="99"/>
      <c r="AJ62" s="99"/>
      <c r="AK62" s="99"/>
      <c r="AL62" s="99"/>
      <c r="AM62" s="99"/>
      <c r="AN62" s="99"/>
      <c r="AO62" s="99"/>
      <c r="AP62" s="99"/>
      <c r="AQ62" s="99"/>
    </row>
    <row r="63" spans="1:43" s="97" customFormat="1" ht="24">
      <c r="A63" s="156"/>
      <c r="B63" s="144">
        <v>59</v>
      </c>
      <c r="C63" s="150" t="s">
        <v>32</v>
      </c>
      <c r="D63" s="151" t="s">
        <v>94</v>
      </c>
      <c r="E63" s="151" t="s">
        <v>95</v>
      </c>
      <c r="F63" s="2">
        <v>3.57</v>
      </c>
      <c r="G63" s="2" t="s">
        <v>35</v>
      </c>
      <c r="H63" s="152"/>
      <c r="I63" s="167">
        <v>12.425</v>
      </c>
      <c r="J63" s="167" t="s">
        <v>96</v>
      </c>
      <c r="K63" s="167" t="s">
        <v>97</v>
      </c>
      <c r="L63" s="167">
        <v>13611800766</v>
      </c>
      <c r="M63" s="168"/>
      <c r="N63" s="169"/>
      <c r="O63" s="149" t="s">
        <v>38</v>
      </c>
      <c r="P63" s="170"/>
      <c r="Q63" s="170"/>
      <c r="R63" s="170"/>
      <c r="S63" s="170"/>
      <c r="T63" s="170"/>
      <c r="U63" s="170"/>
      <c r="V63" s="129"/>
      <c r="W63"/>
      <c r="X63" s="110"/>
      <c r="Y63" s="99"/>
      <c r="Z63" s="99"/>
      <c r="AA63" s="99"/>
      <c r="AB63" s="98">
        <f t="shared" si="0"/>
        <v>0</v>
      </c>
      <c r="AC63" s="99"/>
      <c r="AD63" s="99"/>
      <c r="AE63" s="99"/>
      <c r="AF63" s="99"/>
      <c r="AG63" s="99"/>
      <c r="AH63" s="99"/>
      <c r="AI63" s="99"/>
      <c r="AJ63" s="99"/>
      <c r="AK63" s="99"/>
      <c r="AL63" s="99"/>
      <c r="AM63" s="99"/>
      <c r="AN63" s="99"/>
      <c r="AO63" s="99"/>
      <c r="AP63" s="99"/>
      <c r="AQ63" s="99"/>
    </row>
    <row r="64" spans="1:43" s="97" customFormat="1" ht="24">
      <c r="A64" s="156">
        <v>14</v>
      </c>
      <c r="B64" s="144">
        <v>60</v>
      </c>
      <c r="C64" s="150" t="s">
        <v>32</v>
      </c>
      <c r="D64" s="151" t="s">
        <v>98</v>
      </c>
      <c r="E64" s="151" t="s">
        <v>99</v>
      </c>
      <c r="F64" s="2">
        <v>2</v>
      </c>
      <c r="G64" s="2" t="s">
        <v>69</v>
      </c>
      <c r="H64" s="152"/>
      <c r="I64" s="167">
        <v>8.5</v>
      </c>
      <c r="J64" s="167" t="s">
        <v>100</v>
      </c>
      <c r="K64" s="167" t="s">
        <v>101</v>
      </c>
      <c r="L64" s="167">
        <v>13918120430</v>
      </c>
      <c r="M64" s="168">
        <v>17</v>
      </c>
      <c r="N64" s="169">
        <v>65.8</v>
      </c>
      <c r="O64" s="149" t="s">
        <v>38</v>
      </c>
      <c r="P64" s="170"/>
      <c r="Q64" s="170"/>
      <c r="R64" s="170"/>
      <c r="S64" s="170"/>
      <c r="T64" s="170"/>
      <c r="U64" s="170"/>
      <c r="V64" s="129"/>
      <c r="W64"/>
      <c r="X64" s="110">
        <f>1.45/0.7</f>
        <v>2.0714285714285716</v>
      </c>
      <c r="Y64" s="99"/>
      <c r="Z64" s="99"/>
      <c r="AA64" s="99"/>
      <c r="AB64" s="98">
        <f t="shared" si="0"/>
        <v>-31.799999999999997</v>
      </c>
      <c r="AC64" s="99"/>
      <c r="AD64" s="99"/>
      <c r="AE64" s="99"/>
      <c r="AF64" s="99"/>
      <c r="AG64" s="99"/>
      <c r="AH64" s="99"/>
      <c r="AI64" s="99"/>
      <c r="AJ64" s="99"/>
      <c r="AK64" s="99"/>
      <c r="AL64" s="99"/>
      <c r="AM64" s="99"/>
      <c r="AN64" s="99"/>
      <c r="AO64" s="99"/>
      <c r="AP64" s="99"/>
      <c r="AQ64" s="99"/>
    </row>
    <row r="65" spans="1:43" s="97" customFormat="1" ht="24">
      <c r="A65" s="156"/>
      <c r="B65" s="144">
        <v>61</v>
      </c>
      <c r="C65" s="150" t="s">
        <v>32</v>
      </c>
      <c r="D65" s="151" t="s">
        <v>98</v>
      </c>
      <c r="E65" s="151" t="s">
        <v>99</v>
      </c>
      <c r="F65" s="2">
        <v>2</v>
      </c>
      <c r="G65" s="2" t="s">
        <v>69</v>
      </c>
      <c r="H65" s="152"/>
      <c r="I65" s="167">
        <v>8.5</v>
      </c>
      <c r="J65" s="167" t="s">
        <v>100</v>
      </c>
      <c r="K65" s="167" t="s">
        <v>101</v>
      </c>
      <c r="L65" s="167">
        <v>13918120430</v>
      </c>
      <c r="M65" s="168"/>
      <c r="N65" s="169"/>
      <c r="O65" s="149" t="s">
        <v>38</v>
      </c>
      <c r="P65" s="170"/>
      <c r="Q65" s="170"/>
      <c r="R65" s="170"/>
      <c r="S65" s="170"/>
      <c r="T65" s="170"/>
      <c r="U65" s="170"/>
      <c r="V65" s="129"/>
      <c r="W65"/>
      <c r="X65" s="110"/>
      <c r="Y65" s="99"/>
      <c r="Z65" s="99"/>
      <c r="AA65" s="99"/>
      <c r="AB65" s="98">
        <f t="shared" si="0"/>
        <v>0</v>
      </c>
      <c r="AC65" s="99"/>
      <c r="AD65" s="99"/>
      <c r="AE65" s="99"/>
      <c r="AF65" s="99"/>
      <c r="AG65" s="99"/>
      <c r="AH65" s="99"/>
      <c r="AI65" s="99"/>
      <c r="AJ65" s="99"/>
      <c r="AK65" s="99"/>
      <c r="AL65" s="99"/>
      <c r="AM65" s="99"/>
      <c r="AN65" s="99"/>
      <c r="AO65" s="99"/>
      <c r="AP65" s="99"/>
      <c r="AQ65" s="99"/>
    </row>
    <row r="66" spans="1:43" s="97" customFormat="1" ht="24">
      <c r="A66" s="156">
        <v>15</v>
      </c>
      <c r="B66" s="144">
        <v>62</v>
      </c>
      <c r="C66" s="150" t="s">
        <v>32</v>
      </c>
      <c r="D66" s="151" t="s">
        <v>102</v>
      </c>
      <c r="E66" s="151" t="s">
        <v>103</v>
      </c>
      <c r="F66" s="2">
        <v>2.14</v>
      </c>
      <c r="G66" s="2" t="s">
        <v>69</v>
      </c>
      <c r="H66" s="152"/>
      <c r="I66" s="167">
        <v>8.85</v>
      </c>
      <c r="J66" s="167" t="s">
        <v>104</v>
      </c>
      <c r="K66" s="167" t="s">
        <v>105</v>
      </c>
      <c r="L66" s="167">
        <v>13801911450</v>
      </c>
      <c r="M66" s="168">
        <v>26.55</v>
      </c>
      <c r="N66" s="169">
        <v>229</v>
      </c>
      <c r="O66" s="149" t="s">
        <v>38</v>
      </c>
      <c r="P66" s="170"/>
      <c r="Q66" s="170"/>
      <c r="R66" s="170"/>
      <c r="S66" s="170"/>
      <c r="T66" s="170"/>
      <c r="U66" s="170"/>
      <c r="V66" s="129"/>
      <c r="W66"/>
      <c r="X66" s="110">
        <f>1.5/0.7</f>
        <v>2.142857142857143</v>
      </c>
      <c r="Y66" s="99"/>
      <c r="Z66" s="99"/>
      <c r="AA66" s="99"/>
      <c r="AB66" s="98">
        <f t="shared" si="0"/>
        <v>-175.9</v>
      </c>
      <c r="AC66" s="99"/>
      <c r="AD66" s="99"/>
      <c r="AE66" s="99"/>
      <c r="AF66" s="99"/>
      <c r="AG66" s="99"/>
      <c r="AH66" s="99"/>
      <c r="AI66" s="99"/>
      <c r="AJ66" s="99"/>
      <c r="AK66" s="99"/>
      <c r="AL66" s="99"/>
      <c r="AM66" s="99"/>
      <c r="AN66" s="99"/>
      <c r="AO66" s="99"/>
      <c r="AP66" s="99"/>
      <c r="AQ66" s="99"/>
    </row>
    <row r="67" spans="1:43" s="97" customFormat="1" ht="24">
      <c r="A67" s="156"/>
      <c r="B67" s="144">
        <v>63</v>
      </c>
      <c r="C67" s="150" t="s">
        <v>32</v>
      </c>
      <c r="D67" s="151" t="s">
        <v>102</v>
      </c>
      <c r="E67" s="151" t="s">
        <v>103</v>
      </c>
      <c r="F67" s="2">
        <v>2.14</v>
      </c>
      <c r="G67" s="2" t="s">
        <v>69</v>
      </c>
      <c r="H67" s="152"/>
      <c r="I67" s="167">
        <v>8.85</v>
      </c>
      <c r="J67" s="167" t="s">
        <v>104</v>
      </c>
      <c r="K67" s="167" t="s">
        <v>105</v>
      </c>
      <c r="L67" s="167">
        <v>13801911450</v>
      </c>
      <c r="M67" s="168"/>
      <c r="N67" s="169"/>
      <c r="O67" s="149" t="s">
        <v>38</v>
      </c>
      <c r="P67" s="170"/>
      <c r="Q67" s="170"/>
      <c r="R67" s="170"/>
      <c r="S67" s="170"/>
      <c r="T67" s="170"/>
      <c r="U67" s="170"/>
      <c r="V67" s="129"/>
      <c r="W67"/>
      <c r="X67" s="110"/>
      <c r="Y67" s="99"/>
      <c r="Z67" s="99"/>
      <c r="AA67" s="99"/>
      <c r="AB67" s="98">
        <f t="shared" si="0"/>
        <v>0</v>
      </c>
      <c r="AC67" s="99"/>
      <c r="AD67" s="99"/>
      <c r="AE67" s="99"/>
      <c r="AF67" s="99"/>
      <c r="AG67" s="99"/>
      <c r="AH67" s="99"/>
      <c r="AI67" s="99"/>
      <c r="AJ67" s="99"/>
      <c r="AK67" s="99"/>
      <c r="AL67" s="99"/>
      <c r="AM67" s="99"/>
      <c r="AN67" s="99"/>
      <c r="AO67" s="99"/>
      <c r="AP67" s="99"/>
      <c r="AQ67" s="99"/>
    </row>
    <row r="68" spans="1:43" s="97" customFormat="1" ht="24">
      <c r="A68" s="156"/>
      <c r="B68" s="144">
        <v>64</v>
      </c>
      <c r="C68" s="150" t="s">
        <v>32</v>
      </c>
      <c r="D68" s="151" t="s">
        <v>102</v>
      </c>
      <c r="E68" s="151" t="s">
        <v>103</v>
      </c>
      <c r="F68" s="2">
        <v>2.14</v>
      </c>
      <c r="G68" s="2" t="s">
        <v>69</v>
      </c>
      <c r="H68" s="152"/>
      <c r="I68" s="167">
        <v>8.85</v>
      </c>
      <c r="J68" s="167" t="s">
        <v>104</v>
      </c>
      <c r="K68" s="167" t="s">
        <v>105</v>
      </c>
      <c r="L68" s="167">
        <v>13801911450</v>
      </c>
      <c r="M68" s="168"/>
      <c r="N68" s="169"/>
      <c r="O68" s="149" t="s">
        <v>38</v>
      </c>
      <c r="P68" s="170"/>
      <c r="Q68" s="170"/>
      <c r="R68" s="170"/>
      <c r="S68" s="170"/>
      <c r="T68" s="170"/>
      <c r="U68" s="170"/>
      <c r="V68" s="129"/>
      <c r="W68"/>
      <c r="X68" s="110"/>
      <c r="Y68" s="99"/>
      <c r="Z68" s="99"/>
      <c r="AA68" s="99"/>
      <c r="AB68" s="98">
        <f t="shared" si="0"/>
        <v>0</v>
      </c>
      <c r="AC68" s="99"/>
      <c r="AD68" s="99"/>
      <c r="AE68" s="99"/>
      <c r="AF68" s="99"/>
      <c r="AG68" s="99"/>
      <c r="AH68" s="99"/>
      <c r="AI68" s="99"/>
      <c r="AJ68" s="99"/>
      <c r="AK68" s="99"/>
      <c r="AL68" s="99"/>
      <c r="AM68" s="99"/>
      <c r="AN68" s="99"/>
      <c r="AO68" s="99"/>
      <c r="AP68" s="99"/>
      <c r="AQ68" s="99"/>
    </row>
    <row r="69" spans="1:43" s="97" customFormat="1" ht="24">
      <c r="A69" s="156">
        <v>16</v>
      </c>
      <c r="B69" s="144">
        <v>65</v>
      </c>
      <c r="C69" s="150" t="s">
        <v>32</v>
      </c>
      <c r="D69" s="151" t="s">
        <v>106</v>
      </c>
      <c r="E69" s="151" t="s">
        <v>107</v>
      </c>
      <c r="F69" s="2">
        <v>2</v>
      </c>
      <c r="G69" s="2" t="s">
        <v>35</v>
      </c>
      <c r="H69" s="152"/>
      <c r="I69" s="167">
        <v>8.5</v>
      </c>
      <c r="J69" s="167" t="s">
        <v>108</v>
      </c>
      <c r="K69" s="167" t="s">
        <v>109</v>
      </c>
      <c r="L69" s="167">
        <v>13816735057</v>
      </c>
      <c r="M69" s="168">
        <v>25.5</v>
      </c>
      <c r="N69" s="169">
        <v>60.59</v>
      </c>
      <c r="O69" s="149" t="s">
        <v>38</v>
      </c>
      <c r="P69" s="170"/>
      <c r="Q69" s="170"/>
      <c r="R69" s="170"/>
      <c r="S69" s="170"/>
      <c r="T69" s="170"/>
      <c r="U69" s="170"/>
      <c r="V69" s="129"/>
      <c r="W69"/>
      <c r="X69" s="110"/>
      <c r="Y69" s="99"/>
      <c r="Z69" s="99"/>
      <c r="AA69" s="99"/>
      <c r="AB69" s="98">
        <f aca="true" t="shared" si="1" ref="AB69:AB133">M69*2-N69</f>
        <v>-9.590000000000003</v>
      </c>
      <c r="AC69" s="99"/>
      <c r="AD69" s="99"/>
      <c r="AE69" s="99"/>
      <c r="AF69" s="99"/>
      <c r="AG69" s="99"/>
      <c r="AH69" s="99"/>
      <c r="AI69" s="99"/>
      <c r="AJ69" s="99"/>
      <c r="AK69" s="99"/>
      <c r="AL69" s="99"/>
      <c r="AM69" s="99"/>
      <c r="AN69" s="99"/>
      <c r="AO69" s="99"/>
      <c r="AP69" s="99"/>
      <c r="AQ69" s="99"/>
    </row>
    <row r="70" spans="1:43" s="97" customFormat="1" ht="24">
      <c r="A70" s="156"/>
      <c r="B70" s="144">
        <v>66</v>
      </c>
      <c r="C70" s="150" t="s">
        <v>32</v>
      </c>
      <c r="D70" s="151" t="s">
        <v>106</v>
      </c>
      <c r="E70" s="151" t="s">
        <v>107</v>
      </c>
      <c r="F70" s="2">
        <v>2</v>
      </c>
      <c r="G70" s="2" t="s">
        <v>35</v>
      </c>
      <c r="H70" s="152"/>
      <c r="I70" s="167">
        <v>8.5</v>
      </c>
      <c r="J70" s="167" t="s">
        <v>108</v>
      </c>
      <c r="K70" s="167" t="s">
        <v>109</v>
      </c>
      <c r="L70" s="167">
        <v>13816735057</v>
      </c>
      <c r="M70" s="168"/>
      <c r="N70" s="169"/>
      <c r="O70" s="149" t="s">
        <v>38</v>
      </c>
      <c r="P70" s="170"/>
      <c r="Q70" s="170"/>
      <c r="R70" s="170"/>
      <c r="S70" s="170"/>
      <c r="T70" s="170"/>
      <c r="U70" s="170"/>
      <c r="V70" s="129"/>
      <c r="W70"/>
      <c r="X70" s="110"/>
      <c r="Y70" s="99"/>
      <c r="Z70" s="99"/>
      <c r="AA70" s="99"/>
      <c r="AB70" s="98">
        <f t="shared" si="1"/>
        <v>0</v>
      </c>
      <c r="AC70" s="99"/>
      <c r="AD70" s="99"/>
      <c r="AE70" s="99"/>
      <c r="AF70" s="99"/>
      <c r="AG70" s="99"/>
      <c r="AH70" s="99"/>
      <c r="AI70" s="99"/>
      <c r="AJ70" s="99"/>
      <c r="AK70" s="99"/>
      <c r="AL70" s="99"/>
      <c r="AM70" s="99"/>
      <c r="AN70" s="99"/>
      <c r="AO70" s="99"/>
      <c r="AP70" s="99"/>
      <c r="AQ70" s="99"/>
    </row>
    <row r="71" spans="1:43" s="97" customFormat="1" ht="24">
      <c r="A71" s="156"/>
      <c r="B71" s="144">
        <v>67</v>
      </c>
      <c r="C71" s="150" t="s">
        <v>32</v>
      </c>
      <c r="D71" s="151" t="s">
        <v>106</v>
      </c>
      <c r="E71" s="151" t="s">
        <v>107</v>
      </c>
      <c r="F71" s="2">
        <v>2</v>
      </c>
      <c r="G71" s="2" t="s">
        <v>35</v>
      </c>
      <c r="H71" s="152"/>
      <c r="I71" s="167">
        <v>8.5</v>
      </c>
      <c r="J71" s="167" t="s">
        <v>108</v>
      </c>
      <c r="K71" s="167" t="s">
        <v>109</v>
      </c>
      <c r="L71" s="167">
        <v>13816735057</v>
      </c>
      <c r="M71" s="168"/>
      <c r="N71" s="169"/>
      <c r="O71" s="149" t="s">
        <v>38</v>
      </c>
      <c r="P71" s="170"/>
      <c r="Q71" s="170"/>
      <c r="R71" s="170"/>
      <c r="S71" s="170"/>
      <c r="T71" s="170"/>
      <c r="U71" s="170"/>
      <c r="V71" s="129"/>
      <c r="W71"/>
      <c r="X71" s="110"/>
      <c r="Y71" s="99"/>
      <c r="Z71" s="99"/>
      <c r="AA71" s="99"/>
      <c r="AB71" s="98">
        <f t="shared" si="1"/>
        <v>0</v>
      </c>
      <c r="AC71" s="99"/>
      <c r="AD71" s="99"/>
      <c r="AE71" s="99"/>
      <c r="AF71" s="99"/>
      <c r="AG71" s="99"/>
      <c r="AH71" s="99"/>
      <c r="AI71" s="99"/>
      <c r="AJ71" s="99"/>
      <c r="AK71" s="99"/>
      <c r="AL71" s="99"/>
      <c r="AM71" s="99"/>
      <c r="AN71" s="99"/>
      <c r="AO71" s="99"/>
      <c r="AP71" s="99"/>
      <c r="AQ71" s="99"/>
    </row>
    <row r="72" spans="1:43" s="97" customFormat="1" ht="13.5">
      <c r="A72" s="156">
        <v>17</v>
      </c>
      <c r="B72" s="144">
        <v>68</v>
      </c>
      <c r="C72" s="150" t="s">
        <v>32</v>
      </c>
      <c r="D72" s="151" t="s">
        <v>110</v>
      </c>
      <c r="E72" s="151" t="s">
        <v>111</v>
      </c>
      <c r="F72" s="2">
        <v>1</v>
      </c>
      <c r="G72" s="2" t="s">
        <v>35</v>
      </c>
      <c r="H72" s="152"/>
      <c r="I72" s="167">
        <v>6</v>
      </c>
      <c r="J72" s="167" t="s">
        <v>112</v>
      </c>
      <c r="K72" s="167" t="s">
        <v>113</v>
      </c>
      <c r="L72" s="167">
        <v>13916475930</v>
      </c>
      <c r="M72" s="168">
        <v>12</v>
      </c>
      <c r="N72" s="169">
        <v>57.71</v>
      </c>
      <c r="O72" s="149" t="s">
        <v>38</v>
      </c>
      <c r="P72" s="170"/>
      <c r="Q72" s="170"/>
      <c r="R72" s="170"/>
      <c r="S72" s="170"/>
      <c r="T72" s="170"/>
      <c r="U72" s="170"/>
      <c r="V72" s="129"/>
      <c r="W72"/>
      <c r="X72" s="110"/>
      <c r="Y72" s="99"/>
      <c r="Z72" s="99"/>
      <c r="AA72" s="99"/>
      <c r="AB72" s="98">
        <f t="shared" si="1"/>
        <v>-33.71</v>
      </c>
      <c r="AC72" s="99"/>
      <c r="AD72" s="99"/>
      <c r="AE72" s="99"/>
      <c r="AF72" s="99"/>
      <c r="AG72" s="99"/>
      <c r="AH72" s="99"/>
      <c r="AI72" s="99"/>
      <c r="AJ72" s="99"/>
      <c r="AK72" s="99"/>
      <c r="AL72" s="99"/>
      <c r="AM72" s="99"/>
      <c r="AN72" s="99"/>
      <c r="AO72" s="99"/>
      <c r="AP72" s="99"/>
      <c r="AQ72" s="99"/>
    </row>
    <row r="73" spans="1:43" s="97" customFormat="1" ht="13.5">
      <c r="A73" s="156"/>
      <c r="B73" s="144">
        <v>69</v>
      </c>
      <c r="C73" s="150" t="s">
        <v>32</v>
      </c>
      <c r="D73" s="151" t="s">
        <v>110</v>
      </c>
      <c r="E73" s="151" t="s">
        <v>111</v>
      </c>
      <c r="F73" s="2">
        <v>1</v>
      </c>
      <c r="G73" s="2" t="s">
        <v>35</v>
      </c>
      <c r="H73" s="152"/>
      <c r="I73" s="167">
        <v>6</v>
      </c>
      <c r="J73" s="167" t="s">
        <v>112</v>
      </c>
      <c r="K73" s="167" t="s">
        <v>113</v>
      </c>
      <c r="L73" s="167">
        <v>13916475930</v>
      </c>
      <c r="M73" s="168"/>
      <c r="N73" s="169"/>
      <c r="O73" s="149" t="s">
        <v>38</v>
      </c>
      <c r="P73" s="170"/>
      <c r="Q73" s="170"/>
      <c r="R73" s="170"/>
      <c r="S73" s="170"/>
      <c r="T73" s="170"/>
      <c r="U73" s="170"/>
      <c r="V73" s="129"/>
      <c r="W73"/>
      <c r="X73" s="110"/>
      <c r="Y73" s="99"/>
      <c r="Z73" s="99"/>
      <c r="AA73" s="99"/>
      <c r="AB73" s="98">
        <f t="shared" si="1"/>
        <v>0</v>
      </c>
      <c r="AC73" s="99"/>
      <c r="AD73" s="99"/>
      <c r="AE73" s="99"/>
      <c r="AF73" s="99"/>
      <c r="AG73" s="99"/>
      <c r="AH73" s="99"/>
      <c r="AI73" s="99"/>
      <c r="AJ73" s="99"/>
      <c r="AK73" s="99"/>
      <c r="AL73" s="99"/>
      <c r="AM73" s="99"/>
      <c r="AN73" s="99"/>
      <c r="AO73" s="99"/>
      <c r="AP73" s="99"/>
      <c r="AQ73" s="99"/>
    </row>
    <row r="74" spans="1:28" s="99" customFormat="1" ht="24">
      <c r="A74" s="180">
        <v>18</v>
      </c>
      <c r="B74" s="144">
        <v>70</v>
      </c>
      <c r="C74" s="150" t="s">
        <v>32</v>
      </c>
      <c r="D74" s="142" t="s">
        <v>114</v>
      </c>
      <c r="E74" s="142" t="s">
        <v>115</v>
      </c>
      <c r="F74" s="2">
        <v>0.92</v>
      </c>
      <c r="G74" s="2" t="s">
        <v>35</v>
      </c>
      <c r="H74" s="152"/>
      <c r="I74" s="171">
        <v>5.52</v>
      </c>
      <c r="J74" s="171" t="s">
        <v>116</v>
      </c>
      <c r="K74" s="171" t="s">
        <v>117</v>
      </c>
      <c r="L74" s="171">
        <v>13501619088</v>
      </c>
      <c r="M74" s="138">
        <v>22.08</v>
      </c>
      <c r="N74" s="171">
        <v>66</v>
      </c>
      <c r="O74" s="174" t="s">
        <v>38</v>
      </c>
      <c r="P74" s="170"/>
      <c r="Q74" s="170"/>
      <c r="R74" s="170"/>
      <c r="S74" s="170"/>
      <c r="T74" s="170"/>
      <c r="U74" s="170"/>
      <c r="V74" s="170"/>
      <c r="W74"/>
      <c r="X74" s="110">
        <f>650/700</f>
        <v>0.9285714285714286</v>
      </c>
      <c r="AB74" s="98">
        <f t="shared" si="1"/>
        <v>-21.840000000000003</v>
      </c>
    </row>
    <row r="75" spans="1:28" s="99" customFormat="1" ht="24">
      <c r="A75" s="180"/>
      <c r="B75" s="144">
        <v>71</v>
      </c>
      <c r="C75" s="150" t="s">
        <v>32</v>
      </c>
      <c r="D75" s="142" t="s">
        <v>114</v>
      </c>
      <c r="E75" s="142" t="s">
        <v>115</v>
      </c>
      <c r="F75" s="2">
        <v>0.92</v>
      </c>
      <c r="G75" s="2" t="s">
        <v>35</v>
      </c>
      <c r="H75" s="152"/>
      <c r="I75" s="171">
        <v>5.52</v>
      </c>
      <c r="J75" s="171" t="s">
        <v>116</v>
      </c>
      <c r="K75" s="171" t="s">
        <v>117</v>
      </c>
      <c r="L75" s="171">
        <v>13501619088</v>
      </c>
      <c r="M75" s="138"/>
      <c r="N75" s="171"/>
      <c r="O75" s="174" t="s">
        <v>38</v>
      </c>
      <c r="P75" s="170"/>
      <c r="Q75" s="170"/>
      <c r="R75" s="170"/>
      <c r="S75" s="170"/>
      <c r="T75" s="170"/>
      <c r="U75" s="170"/>
      <c r="V75" s="170"/>
      <c r="W75"/>
      <c r="X75" s="110"/>
      <c r="AB75" s="98">
        <f t="shared" si="1"/>
        <v>0</v>
      </c>
    </row>
    <row r="76" spans="1:28" s="99" customFormat="1" ht="24">
      <c r="A76" s="180"/>
      <c r="B76" s="144">
        <v>72</v>
      </c>
      <c r="C76" s="150" t="s">
        <v>32</v>
      </c>
      <c r="D76" s="142" t="s">
        <v>114</v>
      </c>
      <c r="E76" s="142" t="s">
        <v>115</v>
      </c>
      <c r="F76" s="2">
        <v>0.92</v>
      </c>
      <c r="G76" s="2" t="s">
        <v>35</v>
      </c>
      <c r="H76" s="152"/>
      <c r="I76" s="171">
        <v>5.52</v>
      </c>
      <c r="J76" s="171" t="s">
        <v>116</v>
      </c>
      <c r="K76" s="171" t="s">
        <v>117</v>
      </c>
      <c r="L76" s="171">
        <v>13501619088</v>
      </c>
      <c r="M76" s="138"/>
      <c r="N76" s="171"/>
      <c r="O76" s="174" t="s">
        <v>38</v>
      </c>
      <c r="P76" s="170"/>
      <c r="Q76" s="170"/>
      <c r="R76" s="170"/>
      <c r="S76" s="170"/>
      <c r="T76" s="170"/>
      <c r="U76" s="170"/>
      <c r="V76" s="170"/>
      <c r="W76"/>
      <c r="X76" s="110"/>
      <c r="AB76" s="98">
        <f t="shared" si="1"/>
        <v>0</v>
      </c>
    </row>
    <row r="77" spans="1:28" s="99" customFormat="1" ht="24">
      <c r="A77" s="180"/>
      <c r="B77" s="144">
        <v>73</v>
      </c>
      <c r="C77" s="150" t="s">
        <v>32</v>
      </c>
      <c r="D77" s="142" t="s">
        <v>114</v>
      </c>
      <c r="E77" s="142" t="s">
        <v>115</v>
      </c>
      <c r="F77" s="2">
        <v>0.92</v>
      </c>
      <c r="G77" s="2" t="s">
        <v>35</v>
      </c>
      <c r="H77" s="152"/>
      <c r="I77" s="171">
        <v>5.52</v>
      </c>
      <c r="J77" s="171" t="s">
        <v>116</v>
      </c>
      <c r="K77" s="171" t="s">
        <v>117</v>
      </c>
      <c r="L77" s="171">
        <v>13501619088</v>
      </c>
      <c r="M77" s="138"/>
      <c r="N77" s="171"/>
      <c r="O77" s="174" t="s">
        <v>38</v>
      </c>
      <c r="P77" s="170"/>
      <c r="Q77" s="170"/>
      <c r="R77" s="170"/>
      <c r="S77" s="170"/>
      <c r="T77" s="170"/>
      <c r="U77" s="170"/>
      <c r="V77" s="170"/>
      <c r="W77"/>
      <c r="X77" s="110"/>
      <c r="AB77" s="98">
        <f t="shared" si="1"/>
        <v>0</v>
      </c>
    </row>
    <row r="78" spans="1:28" s="99" customFormat="1" ht="24">
      <c r="A78" s="155">
        <v>19</v>
      </c>
      <c r="B78" s="144">
        <v>74</v>
      </c>
      <c r="C78" s="150" t="s">
        <v>32</v>
      </c>
      <c r="D78" s="142" t="s">
        <v>118</v>
      </c>
      <c r="E78" s="142" t="s">
        <v>119</v>
      </c>
      <c r="F78" s="2">
        <v>2</v>
      </c>
      <c r="G78" s="2" t="s">
        <v>35</v>
      </c>
      <c r="H78" s="152"/>
      <c r="I78" s="171">
        <v>8.5</v>
      </c>
      <c r="J78" s="171" t="s">
        <v>120</v>
      </c>
      <c r="K78" s="171" t="s">
        <v>121</v>
      </c>
      <c r="L78" s="171">
        <v>13818685925</v>
      </c>
      <c r="M78" s="172">
        <v>27.12</v>
      </c>
      <c r="N78" s="173">
        <v>73.96</v>
      </c>
      <c r="O78" s="174" t="s">
        <v>38</v>
      </c>
      <c r="P78" s="170"/>
      <c r="Q78" s="170"/>
      <c r="R78" s="170"/>
      <c r="S78" s="170"/>
      <c r="T78" s="170"/>
      <c r="U78" s="170"/>
      <c r="V78" s="170"/>
      <c r="W78"/>
      <c r="X78" s="110"/>
      <c r="AB78" s="98">
        <f t="shared" si="1"/>
        <v>-19.71999999999999</v>
      </c>
    </row>
    <row r="79" spans="1:28" s="99" customFormat="1" ht="24">
      <c r="A79" s="155"/>
      <c r="B79" s="144">
        <v>75</v>
      </c>
      <c r="C79" s="150" t="s">
        <v>32</v>
      </c>
      <c r="D79" s="142" t="s">
        <v>118</v>
      </c>
      <c r="E79" s="142" t="s">
        <v>119</v>
      </c>
      <c r="F79" s="2">
        <v>2</v>
      </c>
      <c r="G79" s="2" t="s">
        <v>35</v>
      </c>
      <c r="H79" s="152"/>
      <c r="I79" s="171">
        <v>8.5</v>
      </c>
      <c r="J79" s="171" t="s">
        <v>120</v>
      </c>
      <c r="K79" s="171" t="s">
        <v>121</v>
      </c>
      <c r="L79" s="171">
        <v>13818685925</v>
      </c>
      <c r="M79" s="172"/>
      <c r="N79" s="173"/>
      <c r="O79" s="174" t="s">
        <v>38</v>
      </c>
      <c r="P79" s="170"/>
      <c r="Q79" s="170"/>
      <c r="R79" s="170"/>
      <c r="S79" s="170"/>
      <c r="T79" s="170"/>
      <c r="U79" s="170"/>
      <c r="V79" s="170"/>
      <c r="W79"/>
      <c r="X79" s="110"/>
      <c r="AB79" s="98">
        <f t="shared" si="1"/>
        <v>0</v>
      </c>
    </row>
    <row r="80" spans="1:28" s="99" customFormat="1" ht="24">
      <c r="A80" s="155"/>
      <c r="B80" s="144">
        <v>76</v>
      </c>
      <c r="C80" s="150" t="s">
        <v>32</v>
      </c>
      <c r="D80" s="142" t="s">
        <v>118</v>
      </c>
      <c r="E80" s="142" t="s">
        <v>122</v>
      </c>
      <c r="F80" s="2">
        <v>2.65</v>
      </c>
      <c r="G80" s="2" t="s">
        <v>35</v>
      </c>
      <c r="H80" s="152"/>
      <c r="I80" s="171">
        <v>10.125</v>
      </c>
      <c r="J80" s="171" t="s">
        <v>120</v>
      </c>
      <c r="K80" s="171" t="s">
        <v>121</v>
      </c>
      <c r="L80" s="171">
        <v>13818685925</v>
      </c>
      <c r="M80" s="172"/>
      <c r="N80" s="173"/>
      <c r="O80" s="174" t="s">
        <v>38</v>
      </c>
      <c r="P80" s="170"/>
      <c r="Q80" s="170"/>
      <c r="R80" s="170"/>
      <c r="S80" s="170"/>
      <c r="T80" s="170"/>
      <c r="U80" s="170"/>
      <c r="V80" s="170"/>
      <c r="W80"/>
      <c r="X80" s="110">
        <f>1.86/0.7</f>
        <v>2.6571428571428575</v>
      </c>
      <c r="AB80" s="98">
        <f t="shared" si="1"/>
        <v>0</v>
      </c>
    </row>
    <row r="81" spans="1:28" s="99" customFormat="1" ht="13.5">
      <c r="A81" s="155">
        <v>20</v>
      </c>
      <c r="B81" s="144">
        <v>77</v>
      </c>
      <c r="C81" s="150" t="s">
        <v>32</v>
      </c>
      <c r="D81" s="142" t="s">
        <v>123</v>
      </c>
      <c r="E81" s="142" t="s">
        <v>124</v>
      </c>
      <c r="F81" s="2">
        <v>6</v>
      </c>
      <c r="G81" s="2" t="s">
        <v>125</v>
      </c>
      <c r="H81" s="152"/>
      <c r="I81" s="171">
        <v>16.5</v>
      </c>
      <c r="J81" s="171" t="s">
        <v>126</v>
      </c>
      <c r="K81" s="171" t="s">
        <v>127</v>
      </c>
      <c r="L81" s="171">
        <v>18930807368</v>
      </c>
      <c r="M81" s="195">
        <v>16.5</v>
      </c>
      <c r="N81" s="173">
        <v>77</v>
      </c>
      <c r="O81" s="174" t="s">
        <v>128</v>
      </c>
      <c r="P81" s="170"/>
      <c r="Q81" s="170"/>
      <c r="R81" s="170"/>
      <c r="S81" s="170"/>
      <c r="T81" s="170"/>
      <c r="U81" s="170"/>
      <c r="V81" s="170"/>
      <c r="W81"/>
      <c r="X81" s="110"/>
      <c r="AB81" s="98">
        <f t="shared" si="1"/>
        <v>-44</v>
      </c>
    </row>
    <row r="82" spans="1:28" s="99" customFormat="1" ht="24">
      <c r="A82" s="155">
        <v>21</v>
      </c>
      <c r="B82" s="144">
        <v>78</v>
      </c>
      <c r="C82" s="150" t="s">
        <v>32</v>
      </c>
      <c r="D82" s="142" t="s">
        <v>129</v>
      </c>
      <c r="E82" s="142" t="s">
        <v>130</v>
      </c>
      <c r="F82" s="2">
        <v>4.5</v>
      </c>
      <c r="G82" s="2" t="s">
        <v>35</v>
      </c>
      <c r="H82" s="152"/>
      <c r="I82" s="171">
        <v>14.25</v>
      </c>
      <c r="J82" s="171" t="s">
        <v>131</v>
      </c>
      <c r="K82" s="171" t="s">
        <v>132</v>
      </c>
      <c r="L82" s="171">
        <v>13816782574</v>
      </c>
      <c r="M82" s="172">
        <v>42.75</v>
      </c>
      <c r="N82" s="173">
        <v>125.8</v>
      </c>
      <c r="O82" s="174" t="s">
        <v>38</v>
      </c>
      <c r="P82" s="170"/>
      <c r="Q82" s="170"/>
      <c r="R82" s="170"/>
      <c r="S82" s="170"/>
      <c r="T82" s="170"/>
      <c r="U82" s="170"/>
      <c r="V82" s="170"/>
      <c r="W82"/>
      <c r="X82" s="110"/>
      <c r="AB82" s="98">
        <f t="shared" si="1"/>
        <v>-40.3</v>
      </c>
    </row>
    <row r="83" spans="1:28" s="99" customFormat="1" ht="24">
      <c r="A83" s="155"/>
      <c r="B83" s="144">
        <v>79</v>
      </c>
      <c r="C83" s="150" t="s">
        <v>32</v>
      </c>
      <c r="D83" s="142" t="s">
        <v>129</v>
      </c>
      <c r="E83" s="142" t="s">
        <v>130</v>
      </c>
      <c r="F83" s="2">
        <v>4.5</v>
      </c>
      <c r="G83" s="2" t="s">
        <v>35</v>
      </c>
      <c r="H83" s="152"/>
      <c r="I83" s="171">
        <v>14.25</v>
      </c>
      <c r="J83" s="171" t="s">
        <v>131</v>
      </c>
      <c r="K83" s="171" t="s">
        <v>132</v>
      </c>
      <c r="L83" s="171">
        <v>13816782574</v>
      </c>
      <c r="M83" s="172"/>
      <c r="N83" s="173"/>
      <c r="O83" s="174" t="s">
        <v>38</v>
      </c>
      <c r="P83" s="170"/>
      <c r="Q83" s="170"/>
      <c r="R83" s="170"/>
      <c r="S83" s="170"/>
      <c r="T83" s="170"/>
      <c r="U83" s="170"/>
      <c r="V83" s="170"/>
      <c r="W83"/>
      <c r="X83" s="110"/>
      <c r="AB83" s="98">
        <f t="shared" si="1"/>
        <v>0</v>
      </c>
    </row>
    <row r="84" spans="1:28" s="99" customFormat="1" ht="24">
      <c r="A84" s="155"/>
      <c r="B84" s="144">
        <v>80</v>
      </c>
      <c r="C84" s="150" t="s">
        <v>32</v>
      </c>
      <c r="D84" s="142" t="s">
        <v>129</v>
      </c>
      <c r="E84" s="142" t="s">
        <v>130</v>
      </c>
      <c r="F84" s="2">
        <v>4.5</v>
      </c>
      <c r="G84" s="2" t="s">
        <v>35</v>
      </c>
      <c r="H84" s="152"/>
      <c r="I84" s="171">
        <v>14.25</v>
      </c>
      <c r="J84" s="171" t="s">
        <v>131</v>
      </c>
      <c r="K84" s="171" t="s">
        <v>132</v>
      </c>
      <c r="L84" s="171">
        <v>13816782574</v>
      </c>
      <c r="M84" s="172"/>
      <c r="N84" s="173"/>
      <c r="O84" s="174" t="s">
        <v>38</v>
      </c>
      <c r="P84" s="170"/>
      <c r="Q84" s="170"/>
      <c r="R84" s="170"/>
      <c r="S84" s="170"/>
      <c r="T84" s="170"/>
      <c r="U84" s="170"/>
      <c r="V84" s="170"/>
      <c r="W84"/>
      <c r="X84" s="110"/>
      <c r="AB84" s="98">
        <f t="shared" si="1"/>
        <v>0</v>
      </c>
    </row>
    <row r="85" spans="1:28" s="99" customFormat="1" ht="24">
      <c r="A85" s="155">
        <v>22</v>
      </c>
      <c r="B85" s="144">
        <v>81</v>
      </c>
      <c r="C85" s="150" t="s">
        <v>32</v>
      </c>
      <c r="D85" s="142" t="s">
        <v>133</v>
      </c>
      <c r="E85" s="142" t="s">
        <v>134</v>
      </c>
      <c r="F85" s="2">
        <v>8.17</v>
      </c>
      <c r="G85" s="2" t="s">
        <v>35</v>
      </c>
      <c r="H85" s="152"/>
      <c r="I85" s="171">
        <v>19.755</v>
      </c>
      <c r="J85" s="171" t="s">
        <v>135</v>
      </c>
      <c r="K85" s="171" t="s">
        <v>136</v>
      </c>
      <c r="L85" s="171">
        <v>15102938698</v>
      </c>
      <c r="M85" s="172">
        <v>59.26</v>
      </c>
      <c r="N85" s="173">
        <v>272.58</v>
      </c>
      <c r="O85" s="174" t="s">
        <v>38</v>
      </c>
      <c r="P85" s="170"/>
      <c r="Q85" s="170"/>
      <c r="R85" s="170"/>
      <c r="S85" s="170"/>
      <c r="T85" s="170"/>
      <c r="U85" s="170"/>
      <c r="V85" s="170"/>
      <c r="W85"/>
      <c r="X85" s="110"/>
      <c r="AB85" s="98">
        <f t="shared" si="1"/>
        <v>-154.06</v>
      </c>
    </row>
    <row r="86" spans="1:28" s="99" customFormat="1" ht="24">
      <c r="A86" s="155"/>
      <c r="B86" s="144">
        <v>82</v>
      </c>
      <c r="C86" s="150" t="s">
        <v>32</v>
      </c>
      <c r="D86" s="142" t="s">
        <v>133</v>
      </c>
      <c r="E86" s="142" t="s">
        <v>134</v>
      </c>
      <c r="F86" s="2">
        <v>8.17</v>
      </c>
      <c r="G86" s="2" t="s">
        <v>35</v>
      </c>
      <c r="H86" s="152"/>
      <c r="I86" s="171">
        <v>19.755</v>
      </c>
      <c r="J86" s="171" t="s">
        <v>135</v>
      </c>
      <c r="K86" s="171" t="s">
        <v>136</v>
      </c>
      <c r="L86" s="171">
        <v>15102938698</v>
      </c>
      <c r="M86" s="172"/>
      <c r="N86" s="173"/>
      <c r="O86" s="174" t="s">
        <v>38</v>
      </c>
      <c r="P86" s="170"/>
      <c r="Q86" s="170"/>
      <c r="R86" s="170"/>
      <c r="S86" s="170"/>
      <c r="T86" s="170"/>
      <c r="U86" s="170"/>
      <c r="V86" s="170"/>
      <c r="W86"/>
      <c r="X86" s="110"/>
      <c r="AB86" s="98">
        <f t="shared" si="1"/>
        <v>0</v>
      </c>
    </row>
    <row r="87" spans="1:28" s="99" customFormat="1" ht="24">
      <c r="A87" s="155"/>
      <c r="B87" s="144">
        <v>83</v>
      </c>
      <c r="C87" s="150" t="s">
        <v>32</v>
      </c>
      <c r="D87" s="142" t="s">
        <v>133</v>
      </c>
      <c r="E87" s="142" t="s">
        <v>134</v>
      </c>
      <c r="F87" s="2">
        <v>8.17</v>
      </c>
      <c r="G87" s="2" t="s">
        <v>35</v>
      </c>
      <c r="H87" s="152"/>
      <c r="I87" s="171">
        <v>19.755</v>
      </c>
      <c r="J87" s="171" t="s">
        <v>135</v>
      </c>
      <c r="K87" s="171" t="s">
        <v>136</v>
      </c>
      <c r="L87" s="171">
        <v>15102938698</v>
      </c>
      <c r="M87" s="172"/>
      <c r="N87" s="173"/>
      <c r="O87" s="174" t="s">
        <v>38</v>
      </c>
      <c r="P87" s="170"/>
      <c r="Q87" s="170"/>
      <c r="R87" s="170"/>
      <c r="S87" s="170"/>
      <c r="T87" s="170"/>
      <c r="U87" s="170"/>
      <c r="V87" s="170"/>
      <c r="W87"/>
      <c r="X87" s="110"/>
      <c r="AB87" s="98">
        <f t="shared" si="1"/>
        <v>0</v>
      </c>
    </row>
    <row r="88" spans="1:28" s="99" customFormat="1" ht="24">
      <c r="A88" s="155">
        <v>23</v>
      </c>
      <c r="B88" s="144">
        <v>84</v>
      </c>
      <c r="C88" s="150" t="s">
        <v>32</v>
      </c>
      <c r="D88" s="142" t="s">
        <v>137</v>
      </c>
      <c r="E88" s="142" t="s">
        <v>138</v>
      </c>
      <c r="F88" s="2">
        <v>2</v>
      </c>
      <c r="G88" s="2" t="s">
        <v>69</v>
      </c>
      <c r="H88" s="152"/>
      <c r="I88" s="171">
        <v>8.5</v>
      </c>
      <c r="J88" s="171" t="s">
        <v>139</v>
      </c>
      <c r="K88" s="171" t="s">
        <v>140</v>
      </c>
      <c r="L88" s="171">
        <v>18577182422</v>
      </c>
      <c r="M88" s="172">
        <v>17</v>
      </c>
      <c r="N88" s="173">
        <v>110</v>
      </c>
      <c r="O88" s="174" t="s">
        <v>38</v>
      </c>
      <c r="P88" s="170"/>
      <c r="Q88" s="170"/>
      <c r="R88" s="170"/>
      <c r="S88" s="170"/>
      <c r="T88" s="170"/>
      <c r="U88" s="170"/>
      <c r="V88" s="170"/>
      <c r="W88"/>
      <c r="X88" s="110"/>
      <c r="AB88" s="98">
        <f t="shared" si="1"/>
        <v>-76</v>
      </c>
    </row>
    <row r="89" spans="1:28" s="99" customFormat="1" ht="24">
      <c r="A89" s="155"/>
      <c r="B89" s="144">
        <v>85</v>
      </c>
      <c r="C89" s="150" t="s">
        <v>32</v>
      </c>
      <c r="D89" s="142" t="s">
        <v>137</v>
      </c>
      <c r="E89" s="142" t="s">
        <v>138</v>
      </c>
      <c r="F89" s="2">
        <v>2</v>
      </c>
      <c r="G89" s="2" t="s">
        <v>69</v>
      </c>
      <c r="H89" s="152"/>
      <c r="I89" s="171">
        <v>8.5</v>
      </c>
      <c r="J89" s="171" t="s">
        <v>139</v>
      </c>
      <c r="K89" s="171" t="s">
        <v>140</v>
      </c>
      <c r="L89" s="171">
        <v>18577182422</v>
      </c>
      <c r="M89" s="172"/>
      <c r="N89" s="173"/>
      <c r="O89" s="174" t="s">
        <v>38</v>
      </c>
      <c r="P89" s="170"/>
      <c r="Q89" s="170"/>
      <c r="R89" s="170"/>
      <c r="S89" s="170"/>
      <c r="T89" s="170"/>
      <c r="U89" s="170"/>
      <c r="V89" s="170"/>
      <c r="W89"/>
      <c r="X89" s="110"/>
      <c r="AB89" s="98">
        <f t="shared" si="1"/>
        <v>0</v>
      </c>
    </row>
    <row r="90" spans="1:43" s="2" customFormat="1" ht="36">
      <c r="A90" s="174">
        <v>1</v>
      </c>
      <c r="B90" s="144">
        <v>86</v>
      </c>
      <c r="C90" s="181" t="s">
        <v>141</v>
      </c>
      <c r="D90" s="151" t="s">
        <v>142</v>
      </c>
      <c r="E90" s="151" t="s">
        <v>143</v>
      </c>
      <c r="F90" s="182">
        <v>3</v>
      </c>
      <c r="G90" t="s">
        <v>35</v>
      </c>
      <c r="H90" s="183" t="s">
        <v>144</v>
      </c>
      <c r="I90" s="167">
        <v>11</v>
      </c>
      <c r="J90" s="167" t="s">
        <v>145</v>
      </c>
      <c r="K90" s="167" t="s">
        <v>146</v>
      </c>
      <c r="L90" s="167" t="s">
        <v>147</v>
      </c>
      <c r="M90" s="196">
        <v>33</v>
      </c>
      <c r="N90" s="197">
        <v>162.14</v>
      </c>
      <c r="O90" s="156" t="s">
        <v>38</v>
      </c>
      <c r="P90" s="155"/>
      <c r="Q90" s="155"/>
      <c r="R90" s="155"/>
      <c r="S90" s="155"/>
      <c r="T90" s="155"/>
      <c r="U90" s="155"/>
      <c r="V90" s="156"/>
      <c r="W90"/>
      <c r="X90" s="101"/>
      <c r="Y90" s="101"/>
      <c r="Z90" s="101"/>
      <c r="AA90" s="101"/>
      <c r="AB90" s="98">
        <f t="shared" si="1"/>
        <v>-96.13999999999999</v>
      </c>
      <c r="AC90" s="101"/>
      <c r="AD90" s="101"/>
      <c r="AE90" s="101"/>
      <c r="AF90" s="101"/>
      <c r="AG90" s="101"/>
      <c r="AH90" s="101"/>
      <c r="AI90" s="101"/>
      <c r="AJ90" s="101"/>
      <c r="AK90" s="101"/>
      <c r="AL90" s="101"/>
      <c r="AM90" s="101"/>
      <c r="AN90" s="101"/>
      <c r="AO90" s="101"/>
      <c r="AP90" s="101"/>
      <c r="AQ90" s="101"/>
    </row>
    <row r="91" spans="1:43" s="2" customFormat="1" ht="13.5">
      <c r="A91"/>
      <c r="B91" s="144">
        <v>87</v>
      </c>
      <c r="C91" s="181" t="s">
        <v>141</v>
      </c>
      <c r="D91" s="151" t="s">
        <v>142</v>
      </c>
      <c r="E91" s="151" t="s">
        <v>148</v>
      </c>
      <c r="F91" s="182">
        <v>3</v>
      </c>
      <c r="G91" t="s">
        <v>35</v>
      </c>
      <c r="H91" s="183" t="s">
        <v>144</v>
      </c>
      <c r="I91" s="167">
        <v>11</v>
      </c>
      <c r="J91" s="167"/>
      <c r="K91" s="167"/>
      <c r="L91" s="167"/>
      <c r="M91" s="196"/>
      <c r="N91" s="167"/>
      <c r="O91" s="156" t="s">
        <v>38</v>
      </c>
      <c r="P91" s="155"/>
      <c r="Q91" s="155"/>
      <c r="R91" s="155"/>
      <c r="S91" s="155"/>
      <c r="T91" s="155"/>
      <c r="U91" s="155"/>
      <c r="V91" s="156"/>
      <c r="W91"/>
      <c r="X91" s="101"/>
      <c r="Y91" s="101"/>
      <c r="Z91" s="101"/>
      <c r="AA91" s="101"/>
      <c r="AB91" s="98">
        <f t="shared" si="1"/>
        <v>0</v>
      </c>
      <c r="AC91" s="101"/>
      <c r="AD91" s="101"/>
      <c r="AE91" s="101"/>
      <c r="AF91" s="101"/>
      <c r="AG91" s="101"/>
      <c r="AH91" s="101"/>
      <c r="AI91" s="101"/>
      <c r="AJ91" s="101"/>
      <c r="AK91" s="101"/>
      <c r="AL91" s="101"/>
      <c r="AM91" s="101"/>
      <c r="AN91" s="101"/>
      <c r="AO91" s="101"/>
      <c r="AP91" s="101"/>
      <c r="AQ91" s="101"/>
    </row>
    <row r="92" spans="1:43" s="2" customFormat="1" ht="13.5">
      <c r="A92"/>
      <c r="B92" s="144">
        <v>88</v>
      </c>
      <c r="C92" s="181" t="s">
        <v>141</v>
      </c>
      <c r="D92" s="151" t="s">
        <v>142</v>
      </c>
      <c r="E92" s="151" t="s">
        <v>149</v>
      </c>
      <c r="F92" s="182">
        <v>3</v>
      </c>
      <c r="G92" t="s">
        <v>35</v>
      </c>
      <c r="H92" s="183" t="s">
        <v>144</v>
      </c>
      <c r="I92" s="167">
        <v>11</v>
      </c>
      <c r="J92" s="167"/>
      <c r="K92" s="167"/>
      <c r="L92" s="167"/>
      <c r="M92" s="196"/>
      <c r="N92" s="167"/>
      <c r="O92" s="156" t="s">
        <v>38</v>
      </c>
      <c r="P92" s="155"/>
      <c r="Q92" s="155"/>
      <c r="R92" s="155"/>
      <c r="S92" s="155"/>
      <c r="T92" s="155"/>
      <c r="U92" s="155"/>
      <c r="V92" s="156"/>
      <c r="W92"/>
      <c r="X92" s="101"/>
      <c r="Y92" s="101"/>
      <c r="Z92" s="101"/>
      <c r="AA92" s="101"/>
      <c r="AB92" s="98">
        <f t="shared" si="1"/>
        <v>0</v>
      </c>
      <c r="AC92" s="101"/>
      <c r="AD92" s="101"/>
      <c r="AE92" s="101"/>
      <c r="AF92" s="101"/>
      <c r="AG92" s="101"/>
      <c r="AH92" s="101"/>
      <c r="AI92" s="101"/>
      <c r="AJ92" s="101"/>
      <c r="AK92" s="101"/>
      <c r="AL92" s="101"/>
      <c r="AM92" s="101"/>
      <c r="AN92" s="101"/>
      <c r="AO92" s="101"/>
      <c r="AP92" s="101"/>
      <c r="AQ92" s="101"/>
    </row>
    <row r="93" spans="1:43" s="2" customFormat="1" ht="24">
      <c r="A93" s="174">
        <v>2</v>
      </c>
      <c r="B93" s="144">
        <v>89</v>
      </c>
      <c r="C93" s="181" t="s">
        <v>141</v>
      </c>
      <c r="D93" s="151" t="s">
        <v>150</v>
      </c>
      <c r="E93" s="151" t="s">
        <v>151</v>
      </c>
      <c r="F93" s="182">
        <v>2.07</v>
      </c>
      <c r="G93" t="s">
        <v>35</v>
      </c>
      <c r="H93" s="183" t="s">
        <v>152</v>
      </c>
      <c r="I93" s="167">
        <f>(F93*5+7)/2</f>
        <v>8.675</v>
      </c>
      <c r="J93" s="167" t="s">
        <v>153</v>
      </c>
      <c r="K93" s="167" t="s">
        <v>154</v>
      </c>
      <c r="L93" s="167" t="s">
        <v>155</v>
      </c>
      <c r="M93" s="196">
        <f>I93*4</f>
        <v>34.7</v>
      </c>
      <c r="N93" s="197">
        <v>76.68</v>
      </c>
      <c r="O93" s="156" t="s">
        <v>38</v>
      </c>
      <c r="P93" s="155"/>
      <c r="Q93" s="155"/>
      <c r="R93" s="155"/>
      <c r="S93" s="155"/>
      <c r="T93" s="155"/>
      <c r="U93" s="155"/>
      <c r="V93" s="156"/>
      <c r="W93"/>
      <c r="X93" s="101">
        <f>1.45/0.7</f>
        <v>2.0714285714285716</v>
      </c>
      <c r="Y93" s="101"/>
      <c r="Z93" s="101"/>
      <c r="AA93" s="101"/>
      <c r="AB93" s="98">
        <f t="shared" si="1"/>
        <v>-7.280000000000001</v>
      </c>
      <c r="AC93" s="101"/>
      <c r="AD93" s="101"/>
      <c r="AE93" s="101"/>
      <c r="AF93" s="101"/>
      <c r="AG93" s="101"/>
      <c r="AH93" s="101"/>
      <c r="AI93" s="101"/>
      <c r="AJ93" s="101"/>
      <c r="AK93" s="101"/>
      <c r="AL93" s="101"/>
      <c r="AM93" s="101"/>
      <c r="AN93" s="101"/>
      <c r="AO93" s="101"/>
      <c r="AP93" s="101"/>
      <c r="AQ93" s="101"/>
    </row>
    <row r="94" spans="1:43" s="2" customFormat="1" ht="13.5">
      <c r="A94"/>
      <c r="B94" s="144">
        <v>90</v>
      </c>
      <c r="C94" s="181" t="s">
        <v>141</v>
      </c>
      <c r="D94" s="151" t="s">
        <v>150</v>
      </c>
      <c r="E94" s="151" t="s">
        <v>151</v>
      </c>
      <c r="F94" s="182">
        <v>2.07</v>
      </c>
      <c r="G94" t="s">
        <v>35</v>
      </c>
      <c r="H94" s="183" t="s">
        <v>152</v>
      </c>
      <c r="I94" s="167">
        <f>(F94*5+7)/2</f>
        <v>8.675</v>
      </c>
      <c r="J94" s="167"/>
      <c r="K94" s="167"/>
      <c r="L94" s="167"/>
      <c r="M94" s="196"/>
      <c r="N94" s="167"/>
      <c r="O94" s="156" t="s">
        <v>38</v>
      </c>
      <c r="P94" s="155"/>
      <c r="Q94" s="155"/>
      <c r="R94" s="155"/>
      <c r="S94" s="155"/>
      <c r="T94" s="155"/>
      <c r="U94" s="155"/>
      <c r="V94" s="156"/>
      <c r="W94"/>
      <c r="X94" s="101"/>
      <c r="Y94" s="101"/>
      <c r="Z94" s="101"/>
      <c r="AA94" s="101"/>
      <c r="AB94" s="98">
        <f t="shared" si="1"/>
        <v>0</v>
      </c>
      <c r="AC94" s="101"/>
      <c r="AD94" s="101"/>
      <c r="AE94" s="101"/>
      <c r="AF94" s="101"/>
      <c r="AG94" s="101"/>
      <c r="AH94" s="101"/>
      <c r="AI94" s="101"/>
      <c r="AJ94" s="101"/>
      <c r="AK94" s="101"/>
      <c r="AL94" s="101"/>
      <c r="AM94" s="101"/>
      <c r="AN94" s="101"/>
      <c r="AO94" s="101"/>
      <c r="AP94" s="101"/>
      <c r="AQ94" s="101"/>
    </row>
    <row r="95" spans="1:43" s="2" customFormat="1" ht="13.5">
      <c r="A95"/>
      <c r="B95" s="144">
        <v>91</v>
      </c>
      <c r="C95" s="181" t="s">
        <v>141</v>
      </c>
      <c r="D95" s="151" t="s">
        <v>150</v>
      </c>
      <c r="E95" s="151" t="s">
        <v>151</v>
      </c>
      <c r="F95" s="182">
        <v>2.07</v>
      </c>
      <c r="G95" t="s">
        <v>35</v>
      </c>
      <c r="H95" s="183" t="s">
        <v>152</v>
      </c>
      <c r="I95" s="167">
        <f>(F95*5+7)/2</f>
        <v>8.675</v>
      </c>
      <c r="J95" s="167"/>
      <c r="K95" s="167"/>
      <c r="L95" s="167"/>
      <c r="M95" s="196"/>
      <c r="N95" s="167"/>
      <c r="O95" s="156" t="s">
        <v>38</v>
      </c>
      <c r="P95" s="155"/>
      <c r="Q95" s="155"/>
      <c r="R95" s="155"/>
      <c r="S95" s="155"/>
      <c r="T95" s="155"/>
      <c r="U95" s="155"/>
      <c r="V95" s="156"/>
      <c r="W95"/>
      <c r="X95" s="101"/>
      <c r="Y95" s="101"/>
      <c r="Z95" s="101"/>
      <c r="AA95" s="101"/>
      <c r="AB95" s="98">
        <f t="shared" si="1"/>
        <v>0</v>
      </c>
      <c r="AC95" s="101"/>
      <c r="AD95" s="101"/>
      <c r="AE95" s="101"/>
      <c r="AF95" s="101"/>
      <c r="AG95" s="101"/>
      <c r="AH95" s="101"/>
      <c r="AI95" s="101"/>
      <c r="AJ95" s="101"/>
      <c r="AK95" s="101"/>
      <c r="AL95" s="101"/>
      <c r="AM95" s="101"/>
      <c r="AN95" s="101"/>
      <c r="AO95" s="101"/>
      <c r="AP95" s="101"/>
      <c r="AQ95" s="101"/>
    </row>
    <row r="96" spans="1:43" s="2" customFormat="1" ht="13.5">
      <c r="A96"/>
      <c r="B96" s="144">
        <v>92</v>
      </c>
      <c r="C96" s="181" t="s">
        <v>141</v>
      </c>
      <c r="D96" s="151" t="s">
        <v>150</v>
      </c>
      <c r="E96" s="151" t="s">
        <v>151</v>
      </c>
      <c r="F96" s="182">
        <v>2.07</v>
      </c>
      <c r="G96" t="s">
        <v>35</v>
      </c>
      <c r="H96" s="183" t="s">
        <v>152</v>
      </c>
      <c r="I96" s="167">
        <f>(F96*5+7)/2</f>
        <v>8.675</v>
      </c>
      <c r="J96" s="167"/>
      <c r="K96" s="167"/>
      <c r="L96" s="167"/>
      <c r="M96" s="196"/>
      <c r="N96" s="167"/>
      <c r="O96" s="156" t="s">
        <v>38</v>
      </c>
      <c r="P96" s="155"/>
      <c r="Q96" s="155"/>
      <c r="R96" s="155"/>
      <c r="S96" s="155"/>
      <c r="T96" s="155"/>
      <c r="U96" s="155"/>
      <c r="V96" s="156"/>
      <c r="W96"/>
      <c r="X96" s="101"/>
      <c r="Y96" s="101"/>
      <c r="Z96" s="101"/>
      <c r="AA96" s="101"/>
      <c r="AB96" s="98">
        <f t="shared" si="1"/>
        <v>0</v>
      </c>
      <c r="AC96" s="101"/>
      <c r="AD96" s="101"/>
      <c r="AE96" s="101"/>
      <c r="AF96" s="101"/>
      <c r="AG96" s="101"/>
      <c r="AH96" s="101"/>
      <c r="AI96" s="101"/>
      <c r="AJ96" s="101"/>
      <c r="AK96" s="101"/>
      <c r="AL96" s="101"/>
      <c r="AM96" s="101"/>
      <c r="AN96" s="101"/>
      <c r="AO96" s="101"/>
      <c r="AP96" s="101"/>
      <c r="AQ96" s="101"/>
    </row>
    <row r="97" spans="1:28" s="100" customFormat="1" ht="24">
      <c r="A97" s="184">
        <v>3</v>
      </c>
      <c r="B97" s="144">
        <v>93</v>
      </c>
      <c r="C97" s="185" t="s">
        <v>141</v>
      </c>
      <c r="D97" s="186" t="s">
        <v>156</v>
      </c>
      <c r="E97" s="186" t="s">
        <v>157</v>
      </c>
      <c r="F97" s="182">
        <v>0.34</v>
      </c>
      <c r="G97" t="s">
        <v>35</v>
      </c>
      <c r="H97" s="187" t="s">
        <v>158</v>
      </c>
      <c r="I97" s="161">
        <v>2.04</v>
      </c>
      <c r="J97" s="198" t="s">
        <v>159</v>
      </c>
      <c r="K97" s="198" t="s">
        <v>160</v>
      </c>
      <c r="L97" s="198" t="s">
        <v>161</v>
      </c>
      <c r="M97" s="199">
        <v>1.75</v>
      </c>
      <c r="N97" s="200">
        <v>3.5</v>
      </c>
      <c r="O97" s="184" t="s">
        <v>38</v>
      </c>
      <c r="P97" s="184"/>
      <c r="Q97" s="184"/>
      <c r="R97" s="184"/>
      <c r="S97" s="184"/>
      <c r="T97" s="184"/>
      <c r="U97" s="184"/>
      <c r="V97" s="184"/>
      <c r="W97" t="s">
        <v>39</v>
      </c>
      <c r="X97" s="100">
        <f>0.24/0.7</f>
        <v>0.34285714285714286</v>
      </c>
      <c r="AB97" s="98">
        <f t="shared" si="1"/>
        <v>0</v>
      </c>
    </row>
    <row r="98" spans="1:43" s="2" customFormat="1" ht="24">
      <c r="A98" s="155">
        <v>4</v>
      </c>
      <c r="B98" s="144">
        <v>94</v>
      </c>
      <c r="C98" s="181" t="s">
        <v>141</v>
      </c>
      <c r="D98" s="151" t="s">
        <v>162</v>
      </c>
      <c r="E98" s="151" t="s">
        <v>163</v>
      </c>
      <c r="F98" s="182">
        <v>0.33</v>
      </c>
      <c r="G98" t="s">
        <v>35</v>
      </c>
      <c r="H98" s="183" t="s">
        <v>164</v>
      </c>
      <c r="I98" s="167">
        <f>F98*6</f>
        <v>1.98</v>
      </c>
      <c r="J98" s="167" t="s">
        <v>165</v>
      </c>
      <c r="K98" s="167" t="s">
        <v>166</v>
      </c>
      <c r="L98" s="167" t="s">
        <v>167</v>
      </c>
      <c r="M98" s="196">
        <v>3.96</v>
      </c>
      <c r="N98" s="197">
        <v>8</v>
      </c>
      <c r="O98" s="156" t="s">
        <v>38</v>
      </c>
      <c r="P98" s="155"/>
      <c r="Q98" s="155"/>
      <c r="R98" s="155"/>
      <c r="S98" s="155"/>
      <c r="T98" s="155"/>
      <c r="U98" s="155"/>
      <c r="V98" s="156"/>
      <c r="W98"/>
      <c r="X98" s="101">
        <f>0.233/0.7</f>
        <v>0.3328571428571429</v>
      </c>
      <c r="Y98" s="101"/>
      <c r="Z98" s="101"/>
      <c r="AA98" s="101"/>
      <c r="AB98" s="98">
        <f t="shared" si="1"/>
        <v>-0.08000000000000007</v>
      </c>
      <c r="AC98" s="101"/>
      <c r="AD98" s="101"/>
      <c r="AE98" s="101"/>
      <c r="AF98" s="101"/>
      <c r="AG98" s="101"/>
      <c r="AH98" s="101"/>
      <c r="AI98" s="101"/>
      <c r="AJ98" s="101"/>
      <c r="AK98" s="101"/>
      <c r="AL98" s="101"/>
      <c r="AM98" s="101"/>
      <c r="AN98" s="101"/>
      <c r="AO98" s="101"/>
      <c r="AP98" s="101"/>
      <c r="AQ98" s="101"/>
    </row>
    <row r="99" spans="1:43" s="2" customFormat="1" ht="13.5">
      <c r="A99" s="155"/>
      <c r="B99" s="144">
        <v>95</v>
      </c>
      <c r="C99" s="181" t="s">
        <v>141</v>
      </c>
      <c r="D99" s="151" t="s">
        <v>162</v>
      </c>
      <c r="E99" s="151" t="s">
        <v>163</v>
      </c>
      <c r="F99" s="182">
        <v>0.33</v>
      </c>
      <c r="G99" t="s">
        <v>35</v>
      </c>
      <c r="H99" s="183" t="s">
        <v>164</v>
      </c>
      <c r="I99" s="167">
        <f>F99*6</f>
        <v>1.98</v>
      </c>
      <c r="J99" s="167"/>
      <c r="K99" s="167"/>
      <c r="L99" s="167"/>
      <c r="M99" s="196"/>
      <c r="N99" s="167"/>
      <c r="O99" s="156" t="s">
        <v>38</v>
      </c>
      <c r="P99" s="155"/>
      <c r="Q99" s="155"/>
      <c r="R99" s="155"/>
      <c r="S99" s="155"/>
      <c r="T99" s="155"/>
      <c r="U99" s="155"/>
      <c r="V99" s="156"/>
      <c r="W99"/>
      <c r="X99" s="101"/>
      <c r="Y99" s="101"/>
      <c r="Z99" s="101"/>
      <c r="AA99" s="101"/>
      <c r="AB99" s="98">
        <f t="shared" si="1"/>
        <v>0</v>
      </c>
      <c r="AC99" s="101"/>
      <c r="AD99" s="101"/>
      <c r="AE99" s="101"/>
      <c r="AF99" s="101"/>
      <c r="AG99" s="101"/>
      <c r="AH99" s="101"/>
      <c r="AI99" s="101"/>
      <c r="AJ99" s="101"/>
      <c r="AK99" s="101"/>
      <c r="AL99" s="101"/>
      <c r="AM99" s="101"/>
      <c r="AN99" s="101"/>
      <c r="AO99" s="101"/>
      <c r="AP99" s="101"/>
      <c r="AQ99" s="101"/>
    </row>
    <row r="100" spans="1:43" s="2" customFormat="1" ht="24">
      <c r="A100" s="155">
        <v>5</v>
      </c>
      <c r="B100" s="144">
        <v>96</v>
      </c>
      <c r="C100" s="181" t="s">
        <v>141</v>
      </c>
      <c r="D100" s="151" t="s">
        <v>168</v>
      </c>
      <c r="E100" s="151" t="s">
        <v>169</v>
      </c>
      <c r="F100" s="182">
        <v>2.28</v>
      </c>
      <c r="G100" t="s">
        <v>35</v>
      </c>
      <c r="H100" s="183" t="s">
        <v>170</v>
      </c>
      <c r="I100" s="167">
        <f>(F100*5+7)/2</f>
        <v>9.2</v>
      </c>
      <c r="J100" s="167" t="s">
        <v>171</v>
      </c>
      <c r="K100" s="167" t="s">
        <v>172</v>
      </c>
      <c r="L100" s="167" t="s">
        <v>173</v>
      </c>
      <c r="M100" s="196">
        <v>27.6</v>
      </c>
      <c r="N100" s="197">
        <v>76.57</v>
      </c>
      <c r="O100" s="156" t="s">
        <v>38</v>
      </c>
      <c r="P100" s="155"/>
      <c r="Q100" s="155"/>
      <c r="R100" s="155"/>
      <c r="S100" s="155"/>
      <c r="T100" s="155"/>
      <c r="U100" s="155"/>
      <c r="V100" s="156"/>
      <c r="W100"/>
      <c r="X100" s="101">
        <f>1.6/0.7</f>
        <v>2.285714285714286</v>
      </c>
      <c r="Y100" s="101"/>
      <c r="Z100" s="101"/>
      <c r="AA100" s="101"/>
      <c r="AB100" s="98">
        <f t="shared" si="1"/>
        <v>-21.36999999999999</v>
      </c>
      <c r="AC100" s="101"/>
      <c r="AD100" s="101"/>
      <c r="AE100" s="101"/>
      <c r="AF100" s="101"/>
      <c r="AG100" s="101"/>
      <c r="AH100" s="101"/>
      <c r="AI100" s="101"/>
      <c r="AJ100" s="101"/>
      <c r="AK100" s="101"/>
      <c r="AL100" s="101"/>
      <c r="AM100" s="101"/>
      <c r="AN100" s="101"/>
      <c r="AO100" s="101"/>
      <c r="AP100" s="101"/>
      <c r="AQ100" s="101"/>
    </row>
    <row r="101" spans="1:43" s="2" customFormat="1" ht="13.5">
      <c r="A101" s="155"/>
      <c r="B101" s="144">
        <v>97</v>
      </c>
      <c r="C101" s="181" t="s">
        <v>141</v>
      </c>
      <c r="D101" s="151" t="s">
        <v>168</v>
      </c>
      <c r="E101" s="151" t="s">
        <v>169</v>
      </c>
      <c r="F101" s="182">
        <v>2.28</v>
      </c>
      <c r="G101" t="s">
        <v>35</v>
      </c>
      <c r="H101" s="183" t="s">
        <v>170</v>
      </c>
      <c r="I101" s="167">
        <v>9.2</v>
      </c>
      <c r="J101" s="167"/>
      <c r="K101" s="167"/>
      <c r="L101" s="167"/>
      <c r="M101" s="196"/>
      <c r="N101" s="167"/>
      <c r="O101" s="156" t="s">
        <v>38</v>
      </c>
      <c r="P101" s="155"/>
      <c r="Q101" s="155"/>
      <c r="R101" s="155"/>
      <c r="S101" s="155"/>
      <c r="T101" s="155"/>
      <c r="U101" s="155"/>
      <c r="V101" s="156"/>
      <c r="W101"/>
      <c r="X101" s="101"/>
      <c r="Y101" s="101"/>
      <c r="Z101" s="101"/>
      <c r="AA101" s="101"/>
      <c r="AB101" s="98">
        <f t="shared" si="1"/>
        <v>0</v>
      </c>
      <c r="AC101" s="101"/>
      <c r="AD101" s="101"/>
      <c r="AE101" s="101"/>
      <c r="AF101" s="101"/>
      <c r="AG101" s="101"/>
      <c r="AH101" s="101"/>
      <c r="AI101" s="101"/>
      <c r="AJ101" s="101"/>
      <c r="AK101" s="101"/>
      <c r="AL101" s="101"/>
      <c r="AM101" s="101"/>
      <c r="AN101" s="101"/>
      <c r="AO101" s="101"/>
      <c r="AP101" s="101"/>
      <c r="AQ101" s="101"/>
    </row>
    <row r="102" spans="1:43" s="2" customFormat="1" ht="13.5">
      <c r="A102" s="155"/>
      <c r="B102" s="144">
        <v>98</v>
      </c>
      <c r="C102" s="181" t="s">
        <v>141</v>
      </c>
      <c r="D102" s="151" t="s">
        <v>168</v>
      </c>
      <c r="E102" s="151" t="s">
        <v>169</v>
      </c>
      <c r="F102" s="182">
        <v>2.28</v>
      </c>
      <c r="G102" t="s">
        <v>35</v>
      </c>
      <c r="H102" s="183" t="s">
        <v>170</v>
      </c>
      <c r="I102" s="167">
        <v>9.2</v>
      </c>
      <c r="J102" s="167"/>
      <c r="K102" s="167"/>
      <c r="L102" s="167"/>
      <c r="M102" s="196"/>
      <c r="N102" s="167"/>
      <c r="O102" s="156" t="s">
        <v>38</v>
      </c>
      <c r="P102" s="155"/>
      <c r="Q102" s="155"/>
      <c r="R102" s="155"/>
      <c r="S102" s="155"/>
      <c r="T102" s="155"/>
      <c r="U102" s="155"/>
      <c r="V102" s="156"/>
      <c r="W102"/>
      <c r="X102" s="101"/>
      <c r="Y102" s="101"/>
      <c r="Z102" s="101"/>
      <c r="AA102" s="101"/>
      <c r="AB102" s="98">
        <f t="shared" si="1"/>
        <v>0</v>
      </c>
      <c r="AC102" s="101"/>
      <c r="AD102" s="101"/>
      <c r="AE102" s="101"/>
      <c r="AF102" s="101"/>
      <c r="AG102" s="101"/>
      <c r="AH102" s="101"/>
      <c r="AI102" s="101"/>
      <c r="AJ102" s="101"/>
      <c r="AK102" s="101"/>
      <c r="AL102" s="101"/>
      <c r="AM102" s="101"/>
      <c r="AN102" s="101"/>
      <c r="AO102" s="101"/>
      <c r="AP102" s="101"/>
      <c r="AQ102" s="101"/>
    </row>
    <row r="103" spans="1:28" s="101" customFormat="1" ht="13.5">
      <c r="A103" s="155">
        <v>7</v>
      </c>
      <c r="B103" s="144">
        <v>99</v>
      </c>
      <c r="C103" s="181" t="s">
        <v>141</v>
      </c>
      <c r="D103" s="142" t="s">
        <v>174</v>
      </c>
      <c r="E103" s="142" t="s">
        <v>175</v>
      </c>
      <c r="F103" s="182">
        <v>0.65</v>
      </c>
      <c r="G103" t="s">
        <v>69</v>
      </c>
      <c r="H103" s="180" t="s">
        <v>170</v>
      </c>
      <c r="I103" s="171">
        <f>F103*6</f>
        <v>3.9000000000000004</v>
      </c>
      <c r="J103" s="171" t="s">
        <v>176</v>
      </c>
      <c r="K103" s="171" t="s">
        <v>177</v>
      </c>
      <c r="L103" s="171" t="s">
        <v>178</v>
      </c>
      <c r="M103" s="137">
        <v>7.8</v>
      </c>
      <c r="N103" s="201">
        <v>30.84</v>
      </c>
      <c r="O103" s="155" t="s">
        <v>38</v>
      </c>
      <c r="P103" s="155"/>
      <c r="Q103" s="155"/>
      <c r="R103" s="155"/>
      <c r="S103" s="155"/>
      <c r="T103" s="155"/>
      <c r="U103" s="155"/>
      <c r="V103" s="155"/>
      <c r="W103" t="s">
        <v>179</v>
      </c>
      <c r="X103" s="101">
        <f>455/700</f>
        <v>0.65</v>
      </c>
      <c r="AB103" s="98">
        <f t="shared" si="1"/>
        <v>-15.24</v>
      </c>
    </row>
    <row r="104" spans="1:28" s="101" customFormat="1" ht="13.5">
      <c r="A104" s="155"/>
      <c r="B104" s="144">
        <v>100</v>
      </c>
      <c r="C104" s="181" t="s">
        <v>141</v>
      </c>
      <c r="D104" s="142" t="s">
        <v>174</v>
      </c>
      <c r="E104" s="142" t="s">
        <v>175</v>
      </c>
      <c r="F104" s="182">
        <v>0.65</v>
      </c>
      <c r="G104" t="s">
        <v>69</v>
      </c>
      <c r="H104" s="180" t="s">
        <v>170</v>
      </c>
      <c r="I104" s="171">
        <v>3.9</v>
      </c>
      <c r="J104" s="171"/>
      <c r="K104" s="171"/>
      <c r="L104" s="171"/>
      <c r="M104" s="140"/>
      <c r="N104" s="171"/>
      <c r="O104" s="155" t="s">
        <v>38</v>
      </c>
      <c r="P104" s="155"/>
      <c r="Q104" s="155"/>
      <c r="R104" s="155"/>
      <c r="S104" s="155"/>
      <c r="T104" s="155"/>
      <c r="U104" s="155"/>
      <c r="V104" s="155"/>
      <c r="W104" t="s">
        <v>179</v>
      </c>
      <c r="AB104" s="98">
        <f t="shared" si="1"/>
        <v>0</v>
      </c>
    </row>
    <row r="105" spans="1:28" s="101" customFormat="1" ht="24">
      <c r="A105" s="155">
        <v>8</v>
      </c>
      <c r="B105" s="144">
        <v>101</v>
      </c>
      <c r="C105" s="181" t="s">
        <v>141</v>
      </c>
      <c r="D105" s="142" t="s">
        <v>180</v>
      </c>
      <c r="E105" s="142" t="s">
        <v>181</v>
      </c>
      <c r="F105" s="182">
        <v>0.35</v>
      </c>
      <c r="G105" t="s">
        <v>69</v>
      </c>
      <c r="H105" s="180" t="s">
        <v>182</v>
      </c>
      <c r="I105" s="171">
        <f>F105*6</f>
        <v>2.0999999999999996</v>
      </c>
      <c r="J105" s="171" t="s">
        <v>183</v>
      </c>
      <c r="K105" s="171" t="s">
        <v>184</v>
      </c>
      <c r="L105" s="171" t="s">
        <v>185</v>
      </c>
      <c r="M105" s="138">
        <v>4.2</v>
      </c>
      <c r="N105" s="201">
        <v>12</v>
      </c>
      <c r="O105" s="155" t="s">
        <v>38</v>
      </c>
      <c r="P105" s="155"/>
      <c r="Q105" s="155"/>
      <c r="R105" s="155"/>
      <c r="S105" s="155"/>
      <c r="T105" s="155"/>
      <c r="U105" s="155"/>
      <c r="V105" s="155"/>
      <c r="W105"/>
      <c r="X105" s="101">
        <f>0.25/0.7</f>
        <v>0.35714285714285715</v>
      </c>
      <c r="AB105" s="98">
        <f t="shared" si="1"/>
        <v>-3.5999999999999996</v>
      </c>
    </row>
    <row r="106" spans="1:28" s="101" customFormat="1" ht="13.5">
      <c r="A106" s="155"/>
      <c r="B106" s="144">
        <v>102</v>
      </c>
      <c r="C106" s="181" t="s">
        <v>141</v>
      </c>
      <c r="D106" s="142" t="s">
        <v>180</v>
      </c>
      <c r="E106" s="142" t="s">
        <v>181</v>
      </c>
      <c r="F106" s="182">
        <v>0.35</v>
      </c>
      <c r="G106" t="s">
        <v>69</v>
      </c>
      <c r="H106" s="180" t="s">
        <v>182</v>
      </c>
      <c r="I106" s="171">
        <v>2.1</v>
      </c>
      <c r="J106" s="171"/>
      <c r="K106" s="171"/>
      <c r="L106" s="171"/>
      <c r="M106" s="138"/>
      <c r="N106" s="171"/>
      <c r="O106" s="155" t="s">
        <v>38</v>
      </c>
      <c r="P106" s="155"/>
      <c r="Q106" s="155"/>
      <c r="R106" s="155"/>
      <c r="S106" s="155"/>
      <c r="T106" s="155"/>
      <c r="U106" s="155"/>
      <c r="V106" s="155"/>
      <c r="W106"/>
      <c r="AB106" s="98">
        <f t="shared" si="1"/>
        <v>0</v>
      </c>
    </row>
    <row r="107" spans="1:28" s="102" customFormat="1" ht="24">
      <c r="A107" s="148">
        <v>10</v>
      </c>
      <c r="B107" s="144">
        <v>103</v>
      </c>
      <c r="C107" s="188" t="s">
        <v>141</v>
      </c>
      <c r="D107" s="146" t="s">
        <v>186</v>
      </c>
      <c r="E107" s="146" t="s">
        <v>187</v>
      </c>
      <c r="F107" s="182">
        <v>0.32</v>
      </c>
      <c r="G107" t="s">
        <v>35</v>
      </c>
      <c r="H107" s="143" t="s">
        <v>188</v>
      </c>
      <c r="I107" s="161">
        <v>1.92</v>
      </c>
      <c r="J107" s="161" t="s">
        <v>189</v>
      </c>
      <c r="K107" s="161" t="s">
        <v>190</v>
      </c>
      <c r="L107" s="161" t="s">
        <v>191</v>
      </c>
      <c r="M107" s="162">
        <v>1.75</v>
      </c>
      <c r="N107" s="202">
        <v>3.5</v>
      </c>
      <c r="O107" s="148" t="s">
        <v>38</v>
      </c>
      <c r="P107" s="148"/>
      <c r="Q107" s="148"/>
      <c r="R107" s="148"/>
      <c r="S107" s="148"/>
      <c r="T107" s="148"/>
      <c r="U107" s="148"/>
      <c r="V107" s="148"/>
      <c r="W107" t="s">
        <v>39</v>
      </c>
      <c r="X107" s="102">
        <f>0.23/0.7</f>
        <v>0.3285714285714286</v>
      </c>
      <c r="AB107" s="98">
        <f t="shared" si="1"/>
        <v>0</v>
      </c>
    </row>
    <row r="108" spans="1:28" s="102" customFormat="1" ht="24">
      <c r="A108" s="148">
        <v>11</v>
      </c>
      <c r="B108" s="144">
        <v>104</v>
      </c>
      <c r="C108" s="188" t="s">
        <v>141</v>
      </c>
      <c r="D108" s="146" t="s">
        <v>192</v>
      </c>
      <c r="E108" s="146" t="s">
        <v>193</v>
      </c>
      <c r="F108" s="182">
        <v>0.34</v>
      </c>
      <c r="G108" t="s">
        <v>35</v>
      </c>
      <c r="H108" s="143" t="s">
        <v>194</v>
      </c>
      <c r="I108" s="161">
        <v>2.04</v>
      </c>
      <c r="J108" s="161" t="s">
        <v>195</v>
      </c>
      <c r="K108" s="161" t="s">
        <v>196</v>
      </c>
      <c r="L108" s="161" t="s">
        <v>197</v>
      </c>
      <c r="M108" s="162">
        <v>1.75</v>
      </c>
      <c r="N108" s="202">
        <v>3.5</v>
      </c>
      <c r="O108" s="148" t="s">
        <v>38</v>
      </c>
      <c r="P108" s="148"/>
      <c r="Q108" s="148"/>
      <c r="R108" s="148"/>
      <c r="S108" s="148"/>
      <c r="T108" s="148"/>
      <c r="U108" s="148"/>
      <c r="V108" s="148"/>
      <c r="W108" t="s">
        <v>39</v>
      </c>
      <c r="X108" s="102">
        <f>0.24/0.7</f>
        <v>0.34285714285714286</v>
      </c>
      <c r="AB108" s="98">
        <f t="shared" si="1"/>
        <v>0</v>
      </c>
    </row>
    <row r="109" spans="1:43" s="2" customFormat="1" ht="24">
      <c r="A109" s="155">
        <v>12</v>
      </c>
      <c r="B109" s="144">
        <v>105</v>
      </c>
      <c r="C109" s="181" t="s">
        <v>141</v>
      </c>
      <c r="D109" s="151" t="s">
        <v>198</v>
      </c>
      <c r="E109" s="151" t="s">
        <v>199</v>
      </c>
      <c r="F109" s="182">
        <v>2</v>
      </c>
      <c r="G109" t="s">
        <v>69</v>
      </c>
      <c r="H109" s="183" t="s">
        <v>200</v>
      </c>
      <c r="I109" s="167">
        <v>8.5</v>
      </c>
      <c r="J109" s="167" t="s">
        <v>201</v>
      </c>
      <c r="K109" s="167" t="s">
        <v>202</v>
      </c>
      <c r="L109" s="167" t="s">
        <v>203</v>
      </c>
      <c r="M109" s="196">
        <v>15.75</v>
      </c>
      <c r="N109" s="167">
        <v>36.58</v>
      </c>
      <c r="O109" s="156" t="s">
        <v>38</v>
      </c>
      <c r="P109" s="155"/>
      <c r="Q109" s="155"/>
      <c r="R109" s="155"/>
      <c r="S109" s="155"/>
      <c r="T109" s="155"/>
      <c r="U109" s="155"/>
      <c r="V109" s="156"/>
      <c r="W109"/>
      <c r="X109" s="101"/>
      <c r="Y109" s="101"/>
      <c r="Z109" s="101"/>
      <c r="AA109" s="101"/>
      <c r="AB109" s="98">
        <f t="shared" si="1"/>
        <v>-5.079999999999998</v>
      </c>
      <c r="AC109" s="101"/>
      <c r="AD109" s="101"/>
      <c r="AE109" s="101"/>
      <c r="AF109" s="101"/>
      <c r="AG109" s="101"/>
      <c r="AH109" s="101"/>
      <c r="AI109" s="101"/>
      <c r="AJ109" s="101"/>
      <c r="AK109" s="101"/>
      <c r="AL109" s="101"/>
      <c r="AM109" s="101"/>
      <c r="AN109" s="101"/>
      <c r="AO109" s="101"/>
      <c r="AP109" s="101"/>
      <c r="AQ109" s="101"/>
    </row>
    <row r="110" spans="1:43" s="2" customFormat="1" ht="13.5">
      <c r="A110" s="155"/>
      <c r="B110" s="144">
        <v>106</v>
      </c>
      <c r="C110" s="181" t="s">
        <v>141</v>
      </c>
      <c r="D110" s="151" t="s">
        <v>198</v>
      </c>
      <c r="E110" s="151" t="s">
        <v>204</v>
      </c>
      <c r="F110" s="182">
        <v>1.5</v>
      </c>
      <c r="G110" t="s">
        <v>69</v>
      </c>
      <c r="H110" s="183" t="s">
        <v>200</v>
      </c>
      <c r="I110" s="167">
        <v>7.25</v>
      </c>
      <c r="J110" s="167"/>
      <c r="K110" s="167"/>
      <c r="L110" s="167"/>
      <c r="M110" s="196"/>
      <c r="N110" s="167"/>
      <c r="O110" s="156" t="s">
        <v>38</v>
      </c>
      <c r="P110" s="155"/>
      <c r="Q110" s="155"/>
      <c r="R110" s="155"/>
      <c r="S110" s="155"/>
      <c r="T110" s="155"/>
      <c r="U110" s="155"/>
      <c r="V110" s="156"/>
      <c r="W110"/>
      <c r="X110" s="101"/>
      <c r="Y110" s="101"/>
      <c r="Z110" s="101"/>
      <c r="AA110" s="101"/>
      <c r="AB110" s="98">
        <f t="shared" si="1"/>
        <v>0</v>
      </c>
      <c r="AC110" s="101"/>
      <c r="AD110" s="101"/>
      <c r="AE110" s="101"/>
      <c r="AF110" s="101"/>
      <c r="AG110" s="101"/>
      <c r="AH110" s="101"/>
      <c r="AI110" s="101"/>
      <c r="AJ110" s="101"/>
      <c r="AK110" s="101"/>
      <c r="AL110" s="101"/>
      <c r="AM110" s="101"/>
      <c r="AN110" s="101"/>
      <c r="AO110" s="101"/>
      <c r="AP110" s="101"/>
      <c r="AQ110" s="101"/>
    </row>
    <row r="111" spans="1:24" s="103" customFormat="1" ht="24">
      <c r="A111" s="189">
        <v>6</v>
      </c>
      <c r="B111" s="189">
        <v>14</v>
      </c>
      <c r="C111" s="189" t="s">
        <v>141</v>
      </c>
      <c r="D111" s="190" t="s">
        <v>205</v>
      </c>
      <c r="E111" s="191" t="s">
        <v>206</v>
      </c>
      <c r="F111" s="192">
        <v>0.058</v>
      </c>
      <c r="G111" s="191" t="s">
        <v>207</v>
      </c>
      <c r="H111" s="191" t="s">
        <v>208</v>
      </c>
      <c r="I111" s="191">
        <v>0.348</v>
      </c>
      <c r="J111" s="191" t="s">
        <v>209</v>
      </c>
      <c r="K111" s="191" t="s">
        <v>210</v>
      </c>
      <c r="L111" s="191" t="s">
        <v>211</v>
      </c>
      <c r="M111" s="203">
        <v>0.96</v>
      </c>
      <c r="N111" s="192">
        <v>1.92</v>
      </c>
      <c r="O111" s="189" t="s">
        <v>128</v>
      </c>
      <c r="P111" s="189"/>
      <c r="Q111" s="189"/>
      <c r="R111" s="189"/>
      <c r="S111" s="189"/>
      <c r="T111" s="189"/>
      <c r="U111" s="189"/>
      <c r="V111" s="189"/>
      <c r="W111" s="191" t="s">
        <v>212</v>
      </c>
      <c r="X111" s="103">
        <f>0.0407/0.7</f>
        <v>0.05814285714285715</v>
      </c>
    </row>
    <row r="112" spans="1:28" s="99" customFormat="1" ht="24.75" customHeight="1">
      <c r="A112" s="180">
        <v>1</v>
      </c>
      <c r="B112" s="144">
        <v>107</v>
      </c>
      <c r="C112" s="142" t="s">
        <v>213</v>
      </c>
      <c r="D112" s="142" t="s">
        <v>214</v>
      </c>
      <c r="E112" s="142" t="s">
        <v>215</v>
      </c>
      <c r="F112" s="2">
        <v>0.32</v>
      </c>
      <c r="G112" t="s">
        <v>35</v>
      </c>
      <c r="H112" s="180">
        <v>2019.8</v>
      </c>
      <c r="I112" s="171">
        <v>1.92</v>
      </c>
      <c r="J112" s="201" t="s">
        <v>216</v>
      </c>
      <c r="K112" s="201" t="s">
        <v>217</v>
      </c>
      <c r="L112" s="201">
        <v>13918531710</v>
      </c>
      <c r="M112" s="204">
        <v>3.84</v>
      </c>
      <c r="N112" s="171">
        <v>12.02</v>
      </c>
      <c r="O112" s="180" t="s">
        <v>218</v>
      </c>
      <c r="P112" s="180" t="s">
        <v>219</v>
      </c>
      <c r="Q112" s="180" t="s">
        <v>220</v>
      </c>
      <c r="R112" s="180" t="s">
        <v>221</v>
      </c>
      <c r="S112" s="180" t="s">
        <v>222</v>
      </c>
      <c r="T112" s="180" t="s">
        <v>223</v>
      </c>
      <c r="U112" s="180" t="s">
        <v>224</v>
      </c>
      <c r="V112" s="180"/>
      <c r="W112"/>
      <c r="X112" s="110"/>
      <c r="Z112" s="99">
        <f>0.23/0.7</f>
        <v>0.3285714285714286</v>
      </c>
      <c r="AB112" s="98">
        <f t="shared" si="1"/>
        <v>-4.34</v>
      </c>
    </row>
    <row r="113" spans="1:28" s="99" customFormat="1" ht="21.75" customHeight="1">
      <c r="A113" s="180"/>
      <c r="B113" s="144">
        <v>108</v>
      </c>
      <c r="C113" s="142" t="s">
        <v>213</v>
      </c>
      <c r="D113" s="142" t="s">
        <v>214</v>
      </c>
      <c r="E113" s="142" t="s">
        <v>215</v>
      </c>
      <c r="F113" s="2">
        <v>0.32</v>
      </c>
      <c r="G113" t="s">
        <v>35</v>
      </c>
      <c r="H113" s="180">
        <v>2019.8</v>
      </c>
      <c r="I113" s="171">
        <v>1.92</v>
      </c>
      <c r="J113" s="201" t="s">
        <v>216</v>
      </c>
      <c r="K113" s="201" t="s">
        <v>217</v>
      </c>
      <c r="L113" s="201">
        <v>13918531710</v>
      </c>
      <c r="M113" s="204"/>
      <c r="N113" s="171"/>
      <c r="O113" s="180" t="s">
        <v>218</v>
      </c>
      <c r="P113" s="180" t="s">
        <v>225</v>
      </c>
      <c r="Q113" s="180" t="s">
        <v>219</v>
      </c>
      <c r="R113" s="180"/>
      <c r="S113" s="180"/>
      <c r="T113" s="180"/>
      <c r="U113" s="180"/>
      <c r="V113" s="180"/>
      <c r="W113"/>
      <c r="X113" s="110"/>
      <c r="AB113" s="98">
        <f t="shared" si="1"/>
        <v>0</v>
      </c>
    </row>
    <row r="114" spans="1:28" s="99" customFormat="1" ht="18.75" customHeight="1">
      <c r="A114" s="155">
        <v>2</v>
      </c>
      <c r="B114" s="144">
        <v>109</v>
      </c>
      <c r="C114" s="142" t="s">
        <v>213</v>
      </c>
      <c r="D114" s="142" t="s">
        <v>226</v>
      </c>
      <c r="E114" s="181" t="s">
        <v>227</v>
      </c>
      <c r="F114" s="2">
        <v>4</v>
      </c>
      <c r="G114" s="173" t="s">
        <v>35</v>
      </c>
      <c r="H114" s="193" t="s">
        <v>228</v>
      </c>
      <c r="I114" s="173">
        <v>13.5</v>
      </c>
      <c r="J114" s="201" t="s">
        <v>229</v>
      </c>
      <c r="K114" s="205" t="s">
        <v>230</v>
      </c>
      <c r="L114" s="205">
        <v>18901600155</v>
      </c>
      <c r="M114" s="206">
        <v>24.15</v>
      </c>
      <c r="N114" s="173">
        <v>48.3</v>
      </c>
      <c r="O114" s="180" t="s">
        <v>218</v>
      </c>
      <c r="P114" s="155"/>
      <c r="Q114" s="155"/>
      <c r="R114" s="155"/>
      <c r="S114" s="155"/>
      <c r="T114" s="155"/>
      <c r="U114" s="155"/>
      <c r="V114" s="155"/>
      <c r="W114" t="s">
        <v>179</v>
      </c>
      <c r="X114" s="110"/>
      <c r="AB114" s="98">
        <f t="shared" si="1"/>
        <v>0</v>
      </c>
    </row>
    <row r="115" spans="1:28" s="99" customFormat="1" ht="15" customHeight="1">
      <c r="A115" s="155"/>
      <c r="B115" s="144">
        <v>110</v>
      </c>
      <c r="C115" s="142" t="s">
        <v>213</v>
      </c>
      <c r="D115" s="142" t="s">
        <v>226</v>
      </c>
      <c r="E115" s="181" t="s">
        <v>227</v>
      </c>
      <c r="F115" s="2">
        <v>4</v>
      </c>
      <c r="G115" s="173" t="s">
        <v>35</v>
      </c>
      <c r="H115" s="193" t="s">
        <v>228</v>
      </c>
      <c r="I115" s="173">
        <v>13.5</v>
      </c>
      <c r="J115" s="201" t="s">
        <v>229</v>
      </c>
      <c r="K115" s="205" t="s">
        <v>230</v>
      </c>
      <c r="L115" s="205">
        <v>18901600155</v>
      </c>
      <c r="M115" s="206"/>
      <c r="N115" s="173"/>
      <c r="O115" s="180" t="s">
        <v>218</v>
      </c>
      <c r="P115" s="155"/>
      <c r="Q115" s="155"/>
      <c r="R115" s="155"/>
      <c r="S115" s="155"/>
      <c r="T115" s="155"/>
      <c r="U115" s="155"/>
      <c r="V115" s="155"/>
      <c r="W115"/>
      <c r="X115" s="110"/>
      <c r="AB115" s="98">
        <f t="shared" si="1"/>
        <v>0</v>
      </c>
    </row>
    <row r="116" spans="1:28" s="99" customFormat="1" ht="18" customHeight="1">
      <c r="A116" s="155">
        <v>3</v>
      </c>
      <c r="B116" s="144">
        <v>111</v>
      </c>
      <c r="C116" s="142" t="s">
        <v>213</v>
      </c>
      <c r="D116" s="142" t="s">
        <v>231</v>
      </c>
      <c r="E116" s="181" t="s">
        <v>232</v>
      </c>
      <c r="F116" s="2">
        <v>1.08</v>
      </c>
      <c r="G116" s="173" t="s">
        <v>35</v>
      </c>
      <c r="H116" s="155">
        <v>2019.9</v>
      </c>
      <c r="I116" s="173">
        <v>6.2</v>
      </c>
      <c r="J116" s="201" t="s">
        <v>233</v>
      </c>
      <c r="K116" s="205" t="s">
        <v>234</v>
      </c>
      <c r="L116" s="205">
        <v>13524471835</v>
      </c>
      <c r="M116" s="206">
        <v>12.4</v>
      </c>
      <c r="N116" s="173">
        <v>54.7</v>
      </c>
      <c r="O116" s="180" t="s">
        <v>218</v>
      </c>
      <c r="P116" s="155"/>
      <c r="Q116" s="155"/>
      <c r="R116" s="155"/>
      <c r="S116" s="155"/>
      <c r="T116" s="155"/>
      <c r="U116" s="155"/>
      <c r="V116" s="155"/>
      <c r="W116"/>
      <c r="X116" s="110"/>
      <c r="Z116" s="99">
        <f>0.756/0.7*5+7</f>
        <v>12.4</v>
      </c>
      <c r="AB116" s="98">
        <f t="shared" si="1"/>
        <v>-29.900000000000002</v>
      </c>
    </row>
    <row r="117" spans="1:28" s="99" customFormat="1" ht="15.75" customHeight="1">
      <c r="A117" s="155"/>
      <c r="B117" s="144">
        <v>112</v>
      </c>
      <c r="C117" s="142" t="s">
        <v>213</v>
      </c>
      <c r="D117" s="142" t="s">
        <v>231</v>
      </c>
      <c r="E117" s="181" t="s">
        <v>232</v>
      </c>
      <c r="F117" s="2">
        <v>1.08</v>
      </c>
      <c r="G117" s="173" t="s">
        <v>69</v>
      </c>
      <c r="H117" s="155">
        <v>2019.9</v>
      </c>
      <c r="I117" s="173">
        <v>6.2</v>
      </c>
      <c r="J117" s="201" t="s">
        <v>233</v>
      </c>
      <c r="K117" s="205" t="s">
        <v>234</v>
      </c>
      <c r="L117" s="205">
        <v>13524471835</v>
      </c>
      <c r="M117" s="206"/>
      <c r="N117" s="173"/>
      <c r="O117" s="180" t="s">
        <v>218</v>
      </c>
      <c r="P117" s="155"/>
      <c r="Q117" s="155"/>
      <c r="R117" s="155"/>
      <c r="S117" s="155"/>
      <c r="T117" s="155"/>
      <c r="U117" s="155"/>
      <c r="V117" s="155"/>
      <c r="W117"/>
      <c r="X117" s="110"/>
      <c r="AB117" s="98">
        <f t="shared" si="1"/>
        <v>0</v>
      </c>
    </row>
    <row r="118" spans="1:28" s="99" customFormat="1" ht="17.25" customHeight="1">
      <c r="A118" s="155">
        <v>4</v>
      </c>
      <c r="B118" s="144">
        <v>113</v>
      </c>
      <c r="C118" s="142" t="s">
        <v>213</v>
      </c>
      <c r="D118" s="142" t="s">
        <v>235</v>
      </c>
      <c r="E118" s="181" t="s">
        <v>236</v>
      </c>
      <c r="F118" s="2">
        <v>6</v>
      </c>
      <c r="G118" s="173" t="s">
        <v>69</v>
      </c>
      <c r="H118" s="155">
        <v>2019.8</v>
      </c>
      <c r="I118" s="173">
        <v>16.5</v>
      </c>
      <c r="J118" s="201" t="s">
        <v>237</v>
      </c>
      <c r="K118" s="205" t="s">
        <v>238</v>
      </c>
      <c r="L118" s="205">
        <v>18917786203</v>
      </c>
      <c r="M118" s="206">
        <v>37.25</v>
      </c>
      <c r="N118" s="173">
        <v>342.21</v>
      </c>
      <c r="O118" s="180" t="s">
        <v>218</v>
      </c>
      <c r="P118" s="207"/>
      <c r="Q118" s="207"/>
      <c r="R118" s="207"/>
      <c r="S118" s="207"/>
      <c r="T118" s="207"/>
      <c r="U118" s="207"/>
      <c r="V118" s="207"/>
      <c r="W118"/>
      <c r="X118" s="110"/>
      <c r="AB118" s="98">
        <f t="shared" si="1"/>
        <v>-267.71</v>
      </c>
    </row>
    <row r="119" spans="1:28" s="99" customFormat="1" ht="24" customHeight="1">
      <c r="A119" s="155"/>
      <c r="B119" s="144">
        <v>114</v>
      </c>
      <c r="C119" s="142" t="s">
        <v>213</v>
      </c>
      <c r="D119" s="142" t="s">
        <v>235</v>
      </c>
      <c r="E119" s="181" t="s">
        <v>239</v>
      </c>
      <c r="F119" s="2">
        <v>3</v>
      </c>
      <c r="G119" s="173" t="s">
        <v>69</v>
      </c>
      <c r="H119" s="155">
        <v>2019.8</v>
      </c>
      <c r="I119" s="173">
        <v>11</v>
      </c>
      <c r="J119" s="201" t="s">
        <v>237</v>
      </c>
      <c r="K119" s="205" t="s">
        <v>238</v>
      </c>
      <c r="L119" s="205">
        <v>18917786203</v>
      </c>
      <c r="M119" s="206"/>
      <c r="N119" s="173"/>
      <c r="O119" s="180" t="s">
        <v>218</v>
      </c>
      <c r="P119" s="207"/>
      <c r="Q119" s="207"/>
      <c r="R119" s="207"/>
      <c r="S119" s="207"/>
      <c r="T119" s="207"/>
      <c r="U119" s="207"/>
      <c r="V119" s="207"/>
      <c r="W119"/>
      <c r="X119" s="110"/>
      <c r="AB119" s="98">
        <f t="shared" si="1"/>
        <v>0</v>
      </c>
    </row>
    <row r="120" spans="1:28" s="99" customFormat="1" ht="21.75" customHeight="1">
      <c r="A120" s="155"/>
      <c r="B120" s="144">
        <v>115</v>
      </c>
      <c r="C120" s="142" t="s">
        <v>213</v>
      </c>
      <c r="D120" s="142" t="s">
        <v>235</v>
      </c>
      <c r="E120" s="181" t="s">
        <v>240</v>
      </c>
      <c r="F120" s="2">
        <v>2.5</v>
      </c>
      <c r="G120" s="173" t="s">
        <v>69</v>
      </c>
      <c r="H120" s="155">
        <v>2019.8</v>
      </c>
      <c r="I120" s="173">
        <v>9.75</v>
      </c>
      <c r="J120" s="201" t="s">
        <v>237</v>
      </c>
      <c r="K120" s="205" t="s">
        <v>238</v>
      </c>
      <c r="L120" s="205">
        <v>18917786203</v>
      </c>
      <c r="M120" s="206"/>
      <c r="N120" s="173"/>
      <c r="O120" s="180" t="s">
        <v>218</v>
      </c>
      <c r="P120" s="207"/>
      <c r="Q120" s="207"/>
      <c r="R120" s="207"/>
      <c r="S120" s="207"/>
      <c r="T120" s="207"/>
      <c r="U120" s="207"/>
      <c r="V120" s="207"/>
      <c r="W120"/>
      <c r="X120" s="110"/>
      <c r="AB120" s="98">
        <f t="shared" si="1"/>
        <v>0</v>
      </c>
    </row>
    <row r="121" spans="1:28" s="99" customFormat="1" ht="24">
      <c r="A121" s="155">
        <v>5</v>
      </c>
      <c r="B121" s="144">
        <v>116</v>
      </c>
      <c r="C121" s="142" t="s">
        <v>213</v>
      </c>
      <c r="D121" s="142" t="s">
        <v>241</v>
      </c>
      <c r="E121" s="181" t="s">
        <v>242</v>
      </c>
      <c r="F121" s="2">
        <v>0.49</v>
      </c>
      <c r="G121" s="173" t="s">
        <v>35</v>
      </c>
      <c r="H121" s="194">
        <v>2019.1</v>
      </c>
      <c r="I121" s="173">
        <v>2.94</v>
      </c>
      <c r="J121" s="201" t="s">
        <v>243</v>
      </c>
      <c r="K121" s="205" t="s">
        <v>244</v>
      </c>
      <c r="L121" s="205">
        <v>15900752072</v>
      </c>
      <c r="M121" s="206">
        <f>I121+I122+I123</f>
        <v>8.82</v>
      </c>
      <c r="N121" s="173">
        <v>35.92</v>
      </c>
      <c r="O121" s="180" t="s">
        <v>218</v>
      </c>
      <c r="P121" s="207"/>
      <c r="Q121" s="207"/>
      <c r="R121" s="207"/>
      <c r="S121" s="207"/>
      <c r="T121" s="207"/>
      <c r="U121" s="207"/>
      <c r="V121" s="207"/>
      <c r="W121"/>
      <c r="X121" s="110"/>
      <c r="Z121" s="99">
        <f>0.349/0.7</f>
        <v>0.49857142857142855</v>
      </c>
      <c r="AB121" s="98">
        <f t="shared" si="1"/>
        <v>-18.28</v>
      </c>
    </row>
    <row r="122" spans="1:28" s="99" customFormat="1" ht="24">
      <c r="A122" s="155"/>
      <c r="B122" s="144">
        <v>117</v>
      </c>
      <c r="C122" s="142" t="s">
        <v>213</v>
      </c>
      <c r="D122" s="142" t="s">
        <v>241</v>
      </c>
      <c r="E122" s="181" t="s">
        <v>242</v>
      </c>
      <c r="F122" s="2">
        <v>0.49</v>
      </c>
      <c r="G122" s="173" t="s">
        <v>35</v>
      </c>
      <c r="H122" s="194">
        <v>2019.1</v>
      </c>
      <c r="I122" s="173">
        <v>2.94</v>
      </c>
      <c r="J122" s="201" t="s">
        <v>243</v>
      </c>
      <c r="K122" s="205" t="s">
        <v>244</v>
      </c>
      <c r="L122" s="205">
        <v>15900752072</v>
      </c>
      <c r="M122" s="206"/>
      <c r="N122" s="173"/>
      <c r="O122" s="180" t="s">
        <v>218</v>
      </c>
      <c r="P122" s="207"/>
      <c r="Q122" s="207"/>
      <c r="R122" s="207"/>
      <c r="S122" s="207"/>
      <c r="T122" s="207"/>
      <c r="U122" s="207"/>
      <c r="V122" s="207"/>
      <c r="W122"/>
      <c r="X122" s="110"/>
      <c r="Z122" s="99">
        <f>0.49*12/2</f>
        <v>2.94</v>
      </c>
      <c r="AB122" s="98">
        <f t="shared" si="1"/>
        <v>0</v>
      </c>
    </row>
    <row r="123" spans="1:28" s="99" customFormat="1" ht="24">
      <c r="A123" s="155"/>
      <c r="B123" s="144">
        <v>118</v>
      </c>
      <c r="C123" s="142" t="s">
        <v>213</v>
      </c>
      <c r="D123" s="142" t="s">
        <v>241</v>
      </c>
      <c r="E123" s="181" t="s">
        <v>242</v>
      </c>
      <c r="F123" s="2">
        <v>0.49</v>
      </c>
      <c r="G123" s="173" t="s">
        <v>35</v>
      </c>
      <c r="H123" s="194">
        <v>2019.1</v>
      </c>
      <c r="I123" s="173">
        <v>2.94</v>
      </c>
      <c r="J123" s="201" t="s">
        <v>243</v>
      </c>
      <c r="K123" s="205" t="s">
        <v>244</v>
      </c>
      <c r="L123" s="205">
        <v>15900752072</v>
      </c>
      <c r="M123" s="206"/>
      <c r="N123" s="173"/>
      <c r="O123" s="180" t="s">
        <v>218</v>
      </c>
      <c r="P123" s="207"/>
      <c r="Q123" s="207"/>
      <c r="R123" s="207"/>
      <c r="S123" s="207"/>
      <c r="T123" s="207"/>
      <c r="U123" s="207"/>
      <c r="V123" s="207"/>
      <c r="W123"/>
      <c r="X123" s="110"/>
      <c r="AB123" s="98">
        <f t="shared" si="1"/>
        <v>0</v>
      </c>
    </row>
    <row r="124" spans="1:28" s="99" customFormat="1" ht="21.75" customHeight="1">
      <c r="A124" s="155">
        <v>6</v>
      </c>
      <c r="B124" s="144">
        <v>119</v>
      </c>
      <c r="C124" s="142" t="s">
        <v>213</v>
      </c>
      <c r="D124" s="142" t="s">
        <v>245</v>
      </c>
      <c r="E124" s="181" t="s">
        <v>246</v>
      </c>
      <c r="F124" s="2">
        <v>1.65</v>
      </c>
      <c r="G124" s="173" t="s">
        <v>35</v>
      </c>
      <c r="H124" s="194">
        <v>2018.12</v>
      </c>
      <c r="I124" s="173">
        <v>7.625</v>
      </c>
      <c r="J124" s="201" t="s">
        <v>247</v>
      </c>
      <c r="K124" s="205" t="s">
        <v>248</v>
      </c>
      <c r="L124" s="205">
        <v>15251534984</v>
      </c>
      <c r="M124" s="206">
        <v>28.85</v>
      </c>
      <c r="N124" s="173">
        <v>66</v>
      </c>
      <c r="O124" s="180" t="s">
        <v>38</v>
      </c>
      <c r="P124" s="207"/>
      <c r="Q124" s="207"/>
      <c r="R124" s="207"/>
      <c r="S124" s="207"/>
      <c r="T124" s="207"/>
      <c r="U124" s="207"/>
      <c r="V124" s="207"/>
      <c r="W124"/>
      <c r="X124" s="110"/>
      <c r="Y124" s="99">
        <f>1.16/0.7</f>
        <v>1.657142857142857</v>
      </c>
      <c r="Z124" s="99">
        <f>1.65*5+7</f>
        <v>15.25</v>
      </c>
      <c r="AB124" s="98">
        <f t="shared" si="1"/>
        <v>-8.299999999999997</v>
      </c>
    </row>
    <row r="125" spans="1:28" s="99" customFormat="1" ht="24">
      <c r="A125" s="155"/>
      <c r="B125" s="144">
        <v>120</v>
      </c>
      <c r="C125" s="142" t="s">
        <v>213</v>
      </c>
      <c r="D125" s="142" t="s">
        <v>245</v>
      </c>
      <c r="E125" s="181" t="s">
        <v>246</v>
      </c>
      <c r="F125" s="2">
        <v>1.65</v>
      </c>
      <c r="G125" s="173" t="s">
        <v>35</v>
      </c>
      <c r="H125" s="194">
        <v>2018.12</v>
      </c>
      <c r="I125" s="173">
        <v>7.625</v>
      </c>
      <c r="J125" s="201" t="s">
        <v>247</v>
      </c>
      <c r="K125" s="205" t="s">
        <v>248</v>
      </c>
      <c r="L125" s="205">
        <v>15251534984</v>
      </c>
      <c r="M125" s="172"/>
      <c r="N125" s="173"/>
      <c r="O125" s="180" t="s">
        <v>38</v>
      </c>
      <c r="P125" s="207"/>
      <c r="Q125" s="207"/>
      <c r="R125" s="207"/>
      <c r="S125" s="207"/>
      <c r="T125" s="207"/>
      <c r="U125" s="207"/>
      <c r="V125" s="207"/>
      <c r="W125"/>
      <c r="X125" s="110"/>
      <c r="Y125" s="208">
        <f>0.93/0.7</f>
        <v>1.3285714285714287</v>
      </c>
      <c r="Z125" s="99">
        <f>1.32*5+7</f>
        <v>13.600000000000001</v>
      </c>
      <c r="AB125" s="98">
        <f t="shared" si="1"/>
        <v>0</v>
      </c>
    </row>
    <row r="126" spans="1:28" s="99" customFormat="1" ht="24">
      <c r="A126" s="155"/>
      <c r="B126" s="144">
        <v>121</v>
      </c>
      <c r="C126" s="142" t="s">
        <v>213</v>
      </c>
      <c r="D126" s="142" t="s">
        <v>245</v>
      </c>
      <c r="E126" s="181" t="s">
        <v>249</v>
      </c>
      <c r="F126" s="2">
        <v>1.32</v>
      </c>
      <c r="G126" s="173" t="s">
        <v>35</v>
      </c>
      <c r="H126" s="194">
        <v>2018.12</v>
      </c>
      <c r="I126" s="173">
        <v>6.8</v>
      </c>
      <c r="J126" s="201" t="s">
        <v>247</v>
      </c>
      <c r="K126" s="205" t="s">
        <v>248</v>
      </c>
      <c r="L126" s="205">
        <v>15251534984</v>
      </c>
      <c r="M126" s="172"/>
      <c r="N126" s="173"/>
      <c r="O126" s="180" t="s">
        <v>38</v>
      </c>
      <c r="P126" s="207"/>
      <c r="Q126" s="207"/>
      <c r="R126" s="207"/>
      <c r="S126" s="207"/>
      <c r="T126" s="207"/>
      <c r="U126" s="207"/>
      <c r="V126" s="207"/>
      <c r="W126"/>
      <c r="X126" s="110"/>
      <c r="AB126" s="98">
        <f t="shared" si="1"/>
        <v>0</v>
      </c>
    </row>
    <row r="127" spans="1:28" s="99" customFormat="1" ht="24">
      <c r="A127" s="155"/>
      <c r="B127" s="144">
        <v>122</v>
      </c>
      <c r="C127" s="142" t="s">
        <v>213</v>
      </c>
      <c r="D127" s="142" t="s">
        <v>245</v>
      </c>
      <c r="E127" s="181" t="s">
        <v>249</v>
      </c>
      <c r="F127" s="2">
        <v>1.32</v>
      </c>
      <c r="G127" s="173" t="s">
        <v>35</v>
      </c>
      <c r="H127" s="194">
        <v>2018.12</v>
      </c>
      <c r="I127" s="173">
        <v>6.8</v>
      </c>
      <c r="J127" s="201" t="s">
        <v>247</v>
      </c>
      <c r="K127" s="205" t="s">
        <v>248</v>
      </c>
      <c r="L127" s="205">
        <v>15251534984</v>
      </c>
      <c r="M127" s="172"/>
      <c r="N127" s="173"/>
      <c r="O127" s="180" t="s">
        <v>38</v>
      </c>
      <c r="P127" s="207"/>
      <c r="Q127" s="207"/>
      <c r="R127" s="207"/>
      <c r="S127" s="207"/>
      <c r="T127" s="207"/>
      <c r="U127" s="207"/>
      <c r="V127" s="207"/>
      <c r="W127"/>
      <c r="X127" s="110"/>
      <c r="AB127" s="98">
        <f t="shared" si="1"/>
        <v>0</v>
      </c>
    </row>
    <row r="128" spans="1:28" s="99" customFormat="1" ht="24">
      <c r="A128" s="155">
        <v>7</v>
      </c>
      <c r="B128" s="144">
        <v>123</v>
      </c>
      <c r="C128" s="142" t="s">
        <v>213</v>
      </c>
      <c r="D128" s="142" t="s">
        <v>250</v>
      </c>
      <c r="E128" s="181" t="s">
        <v>251</v>
      </c>
      <c r="F128" s="2">
        <v>2</v>
      </c>
      <c r="G128" s="173" t="s">
        <v>35</v>
      </c>
      <c r="H128" s="194">
        <v>2019.1</v>
      </c>
      <c r="I128" s="173">
        <v>8.5</v>
      </c>
      <c r="J128" s="201" t="s">
        <v>252</v>
      </c>
      <c r="K128" s="205" t="s">
        <v>253</v>
      </c>
      <c r="L128" s="205">
        <v>13818552861</v>
      </c>
      <c r="M128" s="206">
        <v>15.75</v>
      </c>
      <c r="N128" s="173">
        <v>42.15</v>
      </c>
      <c r="O128" s="180" t="s">
        <v>38</v>
      </c>
      <c r="P128" s="155"/>
      <c r="Q128" s="155"/>
      <c r="R128" s="155"/>
      <c r="S128" s="155"/>
      <c r="T128" s="155"/>
      <c r="U128" s="155"/>
      <c r="V128" s="155"/>
      <c r="W128"/>
      <c r="X128" s="110"/>
      <c r="AB128" s="98">
        <f t="shared" si="1"/>
        <v>-10.649999999999999</v>
      </c>
    </row>
    <row r="129" spans="1:28" s="99" customFormat="1" ht="24">
      <c r="A129" s="155"/>
      <c r="B129" s="144">
        <v>124</v>
      </c>
      <c r="C129" s="142" t="s">
        <v>213</v>
      </c>
      <c r="D129" s="142" t="s">
        <v>250</v>
      </c>
      <c r="E129" s="181" t="s">
        <v>254</v>
      </c>
      <c r="F129" s="2">
        <v>1.5</v>
      </c>
      <c r="G129" s="173" t="s">
        <v>35</v>
      </c>
      <c r="H129" s="194">
        <v>2019.1</v>
      </c>
      <c r="I129" s="173">
        <v>7.25</v>
      </c>
      <c r="J129" s="201" t="s">
        <v>252</v>
      </c>
      <c r="K129" s="205" t="s">
        <v>253</v>
      </c>
      <c r="L129" s="205">
        <v>13818552861</v>
      </c>
      <c r="M129" s="220"/>
      <c r="N129" s="173"/>
      <c r="O129" s="180" t="s">
        <v>38</v>
      </c>
      <c r="P129" s="155"/>
      <c r="Q129" s="155"/>
      <c r="R129" s="155"/>
      <c r="S129" s="155"/>
      <c r="T129" s="155"/>
      <c r="U129" s="155"/>
      <c r="V129" s="155"/>
      <c r="W129"/>
      <c r="X129" s="110"/>
      <c r="AB129" s="98">
        <f t="shared" si="1"/>
        <v>0</v>
      </c>
    </row>
    <row r="130" spans="1:28" s="99" customFormat="1" ht="24">
      <c r="A130" s="155">
        <v>8</v>
      </c>
      <c r="B130" s="144">
        <v>125</v>
      </c>
      <c r="C130" s="142" t="s">
        <v>213</v>
      </c>
      <c r="D130" s="142" t="s">
        <v>255</v>
      </c>
      <c r="E130" s="181" t="s">
        <v>256</v>
      </c>
      <c r="F130" s="2">
        <v>0.5</v>
      </c>
      <c r="G130" s="173" t="s">
        <v>69</v>
      </c>
      <c r="H130" s="194">
        <v>2019.1</v>
      </c>
      <c r="I130" s="173">
        <v>3</v>
      </c>
      <c r="J130" s="201" t="s">
        <v>257</v>
      </c>
      <c r="K130" s="205" t="s">
        <v>258</v>
      </c>
      <c r="L130" s="205">
        <v>13621741706</v>
      </c>
      <c r="M130" s="206">
        <v>7.92</v>
      </c>
      <c r="N130" s="173">
        <v>37.8</v>
      </c>
      <c r="O130" s="180" t="s">
        <v>38</v>
      </c>
      <c r="P130" s="155"/>
      <c r="Q130" s="155"/>
      <c r="R130" s="155"/>
      <c r="S130" s="155"/>
      <c r="T130" s="155"/>
      <c r="U130" s="155"/>
      <c r="V130" s="155"/>
      <c r="W130"/>
      <c r="X130" s="110"/>
      <c r="Y130" s="208">
        <f>0.58/0.7</f>
        <v>0.8285714285714285</v>
      </c>
      <c r="Z130" s="99">
        <f>0.82*12/2</f>
        <v>4.92</v>
      </c>
      <c r="AB130" s="98">
        <f t="shared" si="1"/>
        <v>-21.959999999999997</v>
      </c>
    </row>
    <row r="131" spans="1:28" s="99" customFormat="1" ht="24">
      <c r="A131" s="155"/>
      <c r="B131" s="144">
        <v>126</v>
      </c>
      <c r="C131" s="142" t="s">
        <v>213</v>
      </c>
      <c r="D131" s="142" t="s">
        <v>255</v>
      </c>
      <c r="E131" s="181" t="s">
        <v>259</v>
      </c>
      <c r="F131" s="2">
        <v>0.82</v>
      </c>
      <c r="G131" s="173" t="s">
        <v>69</v>
      </c>
      <c r="H131" s="194">
        <v>2019.1</v>
      </c>
      <c r="I131" s="173">
        <v>4.92</v>
      </c>
      <c r="J131" s="201" t="s">
        <v>257</v>
      </c>
      <c r="K131" s="205" t="s">
        <v>258</v>
      </c>
      <c r="L131" s="205">
        <v>13621741706</v>
      </c>
      <c r="M131" s="206"/>
      <c r="N131" s="173"/>
      <c r="O131" s="180" t="s">
        <v>38</v>
      </c>
      <c r="P131" s="155"/>
      <c r="Q131" s="155"/>
      <c r="R131" s="155"/>
      <c r="S131" s="155"/>
      <c r="T131" s="155"/>
      <c r="U131" s="155"/>
      <c r="V131" s="155"/>
      <c r="W131"/>
      <c r="X131" s="110"/>
      <c r="AB131" s="98">
        <f t="shared" si="1"/>
        <v>0</v>
      </c>
    </row>
    <row r="132" spans="1:28" s="99" customFormat="1" ht="24">
      <c r="A132" s="155">
        <v>9</v>
      </c>
      <c r="B132" s="144">
        <v>127</v>
      </c>
      <c r="C132" s="142" t="s">
        <v>213</v>
      </c>
      <c r="D132" s="142" t="s">
        <v>260</v>
      </c>
      <c r="E132" s="181" t="s">
        <v>261</v>
      </c>
      <c r="F132" s="2">
        <v>1.27</v>
      </c>
      <c r="G132" s="173" t="s">
        <v>35</v>
      </c>
      <c r="H132" s="209">
        <v>2019.9</v>
      </c>
      <c r="I132" s="173">
        <v>6.675</v>
      </c>
      <c r="J132" s="201" t="s">
        <v>262</v>
      </c>
      <c r="K132" s="205" t="s">
        <v>263</v>
      </c>
      <c r="L132" s="205">
        <v>13661889897</v>
      </c>
      <c r="M132" s="206">
        <v>13.35</v>
      </c>
      <c r="N132" s="173">
        <v>36.29</v>
      </c>
      <c r="O132" s="180" t="s">
        <v>38</v>
      </c>
      <c r="P132" s="155"/>
      <c r="Q132" s="155"/>
      <c r="R132" s="155"/>
      <c r="S132" s="155"/>
      <c r="T132" s="155"/>
      <c r="U132" s="155"/>
      <c r="V132" s="155"/>
      <c r="W132"/>
      <c r="X132" s="110"/>
      <c r="Y132" s="99">
        <f>895/700</f>
        <v>1.2785714285714285</v>
      </c>
      <c r="AB132" s="98">
        <f t="shared" si="1"/>
        <v>-9.59</v>
      </c>
    </row>
    <row r="133" spans="1:28" s="99" customFormat="1" ht="24">
      <c r="A133" s="155"/>
      <c r="B133" s="144">
        <v>128</v>
      </c>
      <c r="C133" s="142" t="s">
        <v>213</v>
      </c>
      <c r="D133" s="142" t="s">
        <v>260</v>
      </c>
      <c r="E133" s="181" t="s">
        <v>261</v>
      </c>
      <c r="F133" s="2">
        <v>1.27</v>
      </c>
      <c r="G133" s="173" t="s">
        <v>35</v>
      </c>
      <c r="H133" s="209">
        <v>2019.9</v>
      </c>
      <c r="I133" s="173">
        <v>6.675</v>
      </c>
      <c r="J133" s="201" t="s">
        <v>262</v>
      </c>
      <c r="K133" s="205" t="s">
        <v>263</v>
      </c>
      <c r="L133" s="205">
        <v>13661889897</v>
      </c>
      <c r="M133" s="172"/>
      <c r="N133" s="173"/>
      <c r="O133" s="180" t="s">
        <v>38</v>
      </c>
      <c r="P133" s="155"/>
      <c r="Q133" s="155"/>
      <c r="R133" s="155"/>
      <c r="S133" s="155"/>
      <c r="T133" s="155"/>
      <c r="U133" s="155"/>
      <c r="V133" s="155"/>
      <c r="W133"/>
      <c r="X133" s="110"/>
      <c r="Y133" s="99">
        <f>I132+I133</f>
        <v>13.35</v>
      </c>
      <c r="AB133" s="98">
        <f t="shared" si="1"/>
        <v>0</v>
      </c>
    </row>
    <row r="134" spans="1:43" s="97" customFormat="1" ht="13.5">
      <c r="A134" s="210">
        <v>10</v>
      </c>
      <c r="B134" s="144">
        <v>129</v>
      </c>
      <c r="C134" s="211" t="s">
        <v>213</v>
      </c>
      <c r="D134" s="211" t="s">
        <v>264</v>
      </c>
      <c r="E134" s="212" t="s">
        <v>265</v>
      </c>
      <c r="F134" s="2">
        <v>1.5</v>
      </c>
      <c r="G134" s="2" t="s">
        <v>69</v>
      </c>
      <c r="H134" s="213">
        <v>2018.12</v>
      </c>
      <c r="I134" s="144">
        <v>7.25</v>
      </c>
      <c r="J134" s="221" t="s">
        <v>266</v>
      </c>
      <c r="K134" s="222" t="s">
        <v>267</v>
      </c>
      <c r="L134" s="222">
        <v>13611772451</v>
      </c>
      <c r="M134" s="223">
        <v>14.5</v>
      </c>
      <c r="N134" s="46">
        <v>97.03</v>
      </c>
      <c r="O134" s="224" t="s">
        <v>38</v>
      </c>
      <c r="P134" s="210"/>
      <c r="Q134" s="210"/>
      <c r="R134" s="210"/>
      <c r="S134" s="210"/>
      <c r="T134" s="210"/>
      <c r="U134" s="210"/>
      <c r="V134" s="210"/>
      <c r="W134"/>
      <c r="X134" s="110"/>
      <c r="Y134" s="99"/>
      <c r="Z134" s="99"/>
      <c r="AA134" s="99"/>
      <c r="AB134" s="98">
        <f aca="true" t="shared" si="2" ref="AB134:AB197">M134*2-N134</f>
        <v>-68.03</v>
      </c>
      <c r="AC134" s="99"/>
      <c r="AD134" s="99"/>
      <c r="AE134" s="99"/>
      <c r="AF134" s="99"/>
      <c r="AG134" s="99"/>
      <c r="AH134" s="99"/>
      <c r="AI134" s="99"/>
      <c r="AJ134" s="99"/>
      <c r="AK134" s="99"/>
      <c r="AL134" s="99"/>
      <c r="AM134" s="99"/>
      <c r="AN134" s="99"/>
      <c r="AO134" s="99"/>
      <c r="AP134" s="99"/>
      <c r="AQ134" s="99"/>
    </row>
    <row r="135" spans="1:43" s="97" customFormat="1" ht="24.75" customHeight="1">
      <c r="A135" s="210"/>
      <c r="B135" s="144">
        <v>130</v>
      </c>
      <c r="C135" s="211" t="s">
        <v>213</v>
      </c>
      <c r="D135" s="211" t="s">
        <v>264</v>
      </c>
      <c r="E135" s="212" t="s">
        <v>265</v>
      </c>
      <c r="F135" s="2">
        <v>1.5</v>
      </c>
      <c r="G135" s="169"/>
      <c r="H135" s="213">
        <v>2018.12</v>
      </c>
      <c r="I135" s="144">
        <v>7.25</v>
      </c>
      <c r="J135" s="221" t="s">
        <v>266</v>
      </c>
      <c r="K135" s="222" t="s">
        <v>267</v>
      </c>
      <c r="L135" s="222">
        <v>13611772451</v>
      </c>
      <c r="M135" s="223"/>
      <c r="N135" s="46"/>
      <c r="O135" s="224" t="s">
        <v>38</v>
      </c>
      <c r="P135" s="210"/>
      <c r="Q135" s="210"/>
      <c r="R135" s="210"/>
      <c r="S135" s="210"/>
      <c r="T135" s="210"/>
      <c r="U135" s="210"/>
      <c r="V135" s="210"/>
      <c r="W135"/>
      <c r="X135" s="110"/>
      <c r="Y135" s="99"/>
      <c r="Z135" s="99"/>
      <c r="AA135" s="99"/>
      <c r="AB135" s="98">
        <f t="shared" si="2"/>
        <v>0</v>
      </c>
      <c r="AC135" s="99"/>
      <c r="AD135" s="99"/>
      <c r="AE135" s="99"/>
      <c r="AF135" s="99"/>
      <c r="AG135" s="99"/>
      <c r="AH135" s="99"/>
      <c r="AI135" s="99"/>
      <c r="AJ135" s="99"/>
      <c r="AK135" s="99"/>
      <c r="AL135" s="99"/>
      <c r="AM135" s="99"/>
      <c r="AN135" s="99"/>
      <c r="AO135" s="99"/>
      <c r="AP135" s="99"/>
      <c r="AQ135" s="99"/>
    </row>
    <row r="136" spans="1:43" s="97" customFormat="1" ht="24">
      <c r="A136" s="210">
        <v>11</v>
      </c>
      <c r="B136" s="144">
        <v>131</v>
      </c>
      <c r="C136" s="211" t="s">
        <v>213</v>
      </c>
      <c r="D136" s="211" t="s">
        <v>268</v>
      </c>
      <c r="E136" s="212" t="s">
        <v>269</v>
      </c>
      <c r="F136" s="2">
        <v>4</v>
      </c>
      <c r="G136" s="144" t="s">
        <v>35</v>
      </c>
      <c r="H136" s="213">
        <v>2019.1</v>
      </c>
      <c r="I136" s="144">
        <v>13.5</v>
      </c>
      <c r="J136" s="221" t="s">
        <v>270</v>
      </c>
      <c r="K136" s="222" t="s">
        <v>271</v>
      </c>
      <c r="L136" s="222">
        <v>15902157806</v>
      </c>
      <c r="M136" s="223">
        <v>67.5</v>
      </c>
      <c r="N136" s="46">
        <v>225.63</v>
      </c>
      <c r="O136" s="224" t="s">
        <v>38</v>
      </c>
      <c r="P136" s="210"/>
      <c r="Q136" s="210"/>
      <c r="R136" s="210"/>
      <c r="S136" s="210"/>
      <c r="T136" s="210"/>
      <c r="U136" s="210"/>
      <c r="V136" s="210"/>
      <c r="W136"/>
      <c r="X136" s="110"/>
      <c r="Y136" s="99"/>
      <c r="Z136" s="99"/>
      <c r="AA136" s="99"/>
      <c r="AB136" s="98">
        <f t="shared" si="2"/>
        <v>-90.63</v>
      </c>
      <c r="AC136" s="99"/>
      <c r="AD136" s="99"/>
      <c r="AE136" s="99"/>
      <c r="AF136" s="99"/>
      <c r="AG136" s="99"/>
      <c r="AH136" s="99"/>
      <c r="AI136" s="99"/>
      <c r="AJ136" s="99"/>
      <c r="AK136" s="99"/>
      <c r="AL136" s="99"/>
      <c r="AM136" s="99"/>
      <c r="AN136" s="99"/>
      <c r="AO136" s="99"/>
      <c r="AP136" s="99"/>
      <c r="AQ136" s="99"/>
    </row>
    <row r="137" spans="1:43" s="97" customFormat="1" ht="24">
      <c r="A137" s="210"/>
      <c r="B137" s="144">
        <v>132</v>
      </c>
      <c r="C137" s="211" t="s">
        <v>213</v>
      </c>
      <c r="D137" s="211" t="s">
        <v>268</v>
      </c>
      <c r="E137" s="212" t="s">
        <v>269</v>
      </c>
      <c r="F137" s="2">
        <v>4</v>
      </c>
      <c r="G137" s="144" t="s">
        <v>35</v>
      </c>
      <c r="H137" s="213">
        <v>2019.1</v>
      </c>
      <c r="I137" s="144">
        <v>13.5</v>
      </c>
      <c r="J137" s="221" t="s">
        <v>270</v>
      </c>
      <c r="K137" s="222" t="s">
        <v>271</v>
      </c>
      <c r="L137" s="222">
        <v>15902157806</v>
      </c>
      <c r="M137" s="223"/>
      <c r="N137" s="46"/>
      <c r="O137" s="224" t="s">
        <v>38</v>
      </c>
      <c r="P137" s="210"/>
      <c r="Q137" s="210"/>
      <c r="R137" s="210"/>
      <c r="S137" s="210"/>
      <c r="T137" s="210"/>
      <c r="U137" s="210"/>
      <c r="V137" s="210"/>
      <c r="W137"/>
      <c r="X137" s="110"/>
      <c r="Y137" s="99"/>
      <c r="Z137" s="99"/>
      <c r="AA137" s="99"/>
      <c r="AB137" s="98">
        <f t="shared" si="2"/>
        <v>0</v>
      </c>
      <c r="AC137" s="99"/>
      <c r="AD137" s="99"/>
      <c r="AE137" s="99"/>
      <c r="AF137" s="99"/>
      <c r="AG137" s="99"/>
      <c r="AH137" s="99"/>
      <c r="AI137" s="99"/>
      <c r="AJ137" s="99"/>
      <c r="AK137" s="99"/>
      <c r="AL137" s="99"/>
      <c r="AM137" s="99"/>
      <c r="AN137" s="99"/>
      <c r="AO137" s="99"/>
      <c r="AP137" s="99"/>
      <c r="AQ137" s="99"/>
    </row>
    <row r="138" spans="1:43" s="97" customFormat="1" ht="24">
      <c r="A138" s="210"/>
      <c r="B138" s="144">
        <v>133</v>
      </c>
      <c r="C138" s="211" t="s">
        <v>213</v>
      </c>
      <c r="D138" s="211" t="s">
        <v>268</v>
      </c>
      <c r="E138" s="212" t="s">
        <v>269</v>
      </c>
      <c r="F138" s="2">
        <v>4</v>
      </c>
      <c r="G138" s="144" t="s">
        <v>35</v>
      </c>
      <c r="H138" s="213">
        <v>2019.1</v>
      </c>
      <c r="I138" s="144">
        <v>13.5</v>
      </c>
      <c r="J138" s="221" t="s">
        <v>270</v>
      </c>
      <c r="K138" s="222" t="s">
        <v>271</v>
      </c>
      <c r="L138" s="222">
        <v>15902157806</v>
      </c>
      <c r="M138" s="223"/>
      <c r="N138" s="46"/>
      <c r="O138" s="224" t="s">
        <v>38</v>
      </c>
      <c r="P138" s="210"/>
      <c r="Q138" s="210"/>
      <c r="R138" s="210"/>
      <c r="S138" s="210"/>
      <c r="T138" s="210"/>
      <c r="U138" s="210"/>
      <c r="V138" s="210"/>
      <c r="W138"/>
      <c r="X138" s="110"/>
      <c r="Y138" s="99"/>
      <c r="Z138" s="99"/>
      <c r="AA138" s="99"/>
      <c r="AB138" s="98">
        <f t="shared" si="2"/>
        <v>0</v>
      </c>
      <c r="AC138" s="99"/>
      <c r="AD138" s="99"/>
      <c r="AE138" s="99"/>
      <c r="AF138" s="99"/>
      <c r="AG138" s="99"/>
      <c r="AH138" s="99"/>
      <c r="AI138" s="99"/>
      <c r="AJ138" s="99"/>
      <c r="AK138" s="99"/>
      <c r="AL138" s="99"/>
      <c r="AM138" s="99"/>
      <c r="AN138" s="99"/>
      <c r="AO138" s="99"/>
      <c r="AP138" s="99"/>
      <c r="AQ138" s="99"/>
    </row>
    <row r="139" spans="1:43" s="97" customFormat="1" ht="24">
      <c r="A139" s="210"/>
      <c r="B139" s="144">
        <v>134</v>
      </c>
      <c r="C139" s="211" t="s">
        <v>213</v>
      </c>
      <c r="D139" s="211" t="s">
        <v>268</v>
      </c>
      <c r="E139" s="212" t="s">
        <v>269</v>
      </c>
      <c r="F139" s="2">
        <v>4</v>
      </c>
      <c r="G139" s="144" t="s">
        <v>35</v>
      </c>
      <c r="H139" s="213">
        <v>2019.1</v>
      </c>
      <c r="I139" s="144">
        <v>13.5</v>
      </c>
      <c r="J139" s="221" t="s">
        <v>270</v>
      </c>
      <c r="K139" s="222" t="s">
        <v>271</v>
      </c>
      <c r="L139" s="222">
        <v>15902157806</v>
      </c>
      <c r="M139" s="223"/>
      <c r="N139" s="46"/>
      <c r="O139" s="224" t="s">
        <v>38</v>
      </c>
      <c r="P139" s="210"/>
      <c r="Q139" s="210"/>
      <c r="R139" s="210"/>
      <c r="S139" s="210"/>
      <c r="T139" s="210"/>
      <c r="U139" s="210"/>
      <c r="V139" s="210"/>
      <c r="W139"/>
      <c r="X139" s="110"/>
      <c r="Y139" s="99"/>
      <c r="Z139" s="99"/>
      <c r="AA139" s="99"/>
      <c r="AB139" s="98">
        <f t="shared" si="2"/>
        <v>0</v>
      </c>
      <c r="AC139" s="99"/>
      <c r="AD139" s="99"/>
      <c r="AE139" s="99"/>
      <c r="AF139" s="99"/>
      <c r="AG139" s="99"/>
      <c r="AH139" s="99"/>
      <c r="AI139" s="99"/>
      <c r="AJ139" s="99"/>
      <c r="AK139" s="99"/>
      <c r="AL139" s="99"/>
      <c r="AM139" s="99"/>
      <c r="AN139" s="99"/>
      <c r="AO139" s="99"/>
      <c r="AP139" s="99"/>
      <c r="AQ139" s="99"/>
    </row>
    <row r="140" spans="1:43" s="97" customFormat="1" ht="24">
      <c r="A140" s="210"/>
      <c r="B140" s="144">
        <v>135</v>
      </c>
      <c r="C140" s="211" t="s">
        <v>213</v>
      </c>
      <c r="D140" s="211" t="s">
        <v>268</v>
      </c>
      <c r="E140" s="212" t="s">
        <v>269</v>
      </c>
      <c r="F140" s="2">
        <v>4</v>
      </c>
      <c r="G140" s="144" t="s">
        <v>35</v>
      </c>
      <c r="H140" s="213">
        <v>2019.1</v>
      </c>
      <c r="I140" s="144">
        <v>13.5</v>
      </c>
      <c r="J140" s="221" t="s">
        <v>270</v>
      </c>
      <c r="K140" s="222" t="s">
        <v>271</v>
      </c>
      <c r="L140" s="222">
        <v>15902157806</v>
      </c>
      <c r="M140" s="223"/>
      <c r="N140" s="46"/>
      <c r="O140" s="224" t="s">
        <v>38</v>
      </c>
      <c r="P140" s="210"/>
      <c r="Q140" s="210"/>
      <c r="R140" s="210"/>
      <c r="S140" s="210"/>
      <c r="T140" s="210"/>
      <c r="U140" s="210"/>
      <c r="V140" s="210"/>
      <c r="W140"/>
      <c r="X140" s="110"/>
      <c r="Y140" s="99"/>
      <c r="Z140" s="99"/>
      <c r="AA140" s="99"/>
      <c r="AB140" s="98">
        <f t="shared" si="2"/>
        <v>0</v>
      </c>
      <c r="AC140" s="99"/>
      <c r="AD140" s="99"/>
      <c r="AE140" s="99"/>
      <c r="AF140" s="99"/>
      <c r="AG140" s="99"/>
      <c r="AH140" s="99"/>
      <c r="AI140" s="99"/>
      <c r="AJ140" s="99"/>
      <c r="AK140" s="99"/>
      <c r="AL140" s="99"/>
      <c r="AM140" s="99"/>
      <c r="AN140" s="99"/>
      <c r="AO140" s="99"/>
      <c r="AP140" s="99"/>
      <c r="AQ140" s="99"/>
    </row>
    <row r="141" spans="1:43" s="97" customFormat="1" ht="24">
      <c r="A141" s="210">
        <v>12</v>
      </c>
      <c r="B141" s="144">
        <v>136</v>
      </c>
      <c r="C141" s="211" t="s">
        <v>213</v>
      </c>
      <c r="D141" s="211" t="s">
        <v>268</v>
      </c>
      <c r="E141" s="212" t="s">
        <v>272</v>
      </c>
      <c r="F141" s="2">
        <v>4.2</v>
      </c>
      <c r="G141" s="144" t="s">
        <v>35</v>
      </c>
      <c r="H141" s="213">
        <v>2019.1</v>
      </c>
      <c r="I141" s="144">
        <v>13.8</v>
      </c>
      <c r="J141" s="221" t="s">
        <v>273</v>
      </c>
      <c r="K141" s="222" t="s">
        <v>274</v>
      </c>
      <c r="L141" s="222">
        <v>15026468724</v>
      </c>
      <c r="M141" s="223">
        <v>27.6</v>
      </c>
      <c r="N141" s="46">
        <v>65.4</v>
      </c>
      <c r="O141" s="224" t="s">
        <v>38</v>
      </c>
      <c r="P141" s="210"/>
      <c r="Q141" s="210"/>
      <c r="R141" s="210"/>
      <c r="S141" s="210"/>
      <c r="T141" s="210"/>
      <c r="U141" s="210"/>
      <c r="V141" s="210"/>
      <c r="W141"/>
      <c r="X141" s="110"/>
      <c r="Y141" s="99">
        <f>2.95/0.7</f>
        <v>4.214285714285714</v>
      </c>
      <c r="Z141" s="99"/>
      <c r="AA141" s="99">
        <f>4.2*3+15</f>
        <v>27.6</v>
      </c>
      <c r="AB141" s="98">
        <f t="shared" si="2"/>
        <v>-10.200000000000003</v>
      </c>
      <c r="AC141" s="99"/>
      <c r="AD141" s="99"/>
      <c r="AE141" s="99"/>
      <c r="AF141" s="99"/>
      <c r="AG141" s="99"/>
      <c r="AH141" s="99"/>
      <c r="AI141" s="99"/>
      <c r="AJ141" s="99"/>
      <c r="AK141" s="99"/>
      <c r="AL141" s="99"/>
      <c r="AM141" s="99"/>
      <c r="AN141" s="99"/>
      <c r="AO141" s="99"/>
      <c r="AP141" s="99"/>
      <c r="AQ141" s="99"/>
    </row>
    <row r="142" spans="1:43" s="97" customFormat="1" ht="24">
      <c r="A142" s="210"/>
      <c r="B142" s="144">
        <v>137</v>
      </c>
      <c r="C142" s="211" t="s">
        <v>213</v>
      </c>
      <c r="D142" s="211" t="s">
        <v>268</v>
      </c>
      <c r="E142" s="212" t="s">
        <v>272</v>
      </c>
      <c r="F142" s="2">
        <v>4.2</v>
      </c>
      <c r="G142" s="144" t="s">
        <v>35</v>
      </c>
      <c r="H142" s="213">
        <v>2019.1</v>
      </c>
      <c r="I142" s="144">
        <v>13.8</v>
      </c>
      <c r="J142" s="221" t="s">
        <v>273</v>
      </c>
      <c r="K142" s="222" t="s">
        <v>274</v>
      </c>
      <c r="L142" s="222">
        <v>15026468724</v>
      </c>
      <c r="M142" s="223"/>
      <c r="N142" s="46"/>
      <c r="O142" s="224" t="s">
        <v>38</v>
      </c>
      <c r="P142" s="210"/>
      <c r="Q142" s="210"/>
      <c r="R142" s="210"/>
      <c r="S142" s="210"/>
      <c r="T142" s="210"/>
      <c r="U142" s="210"/>
      <c r="V142" s="210"/>
      <c r="W142"/>
      <c r="X142" s="110"/>
      <c r="Y142" s="99"/>
      <c r="Z142" s="99"/>
      <c r="AA142" s="99"/>
      <c r="AB142" s="98">
        <f t="shared" si="2"/>
        <v>0</v>
      </c>
      <c r="AC142" s="99"/>
      <c r="AD142" s="99"/>
      <c r="AE142" s="99"/>
      <c r="AF142" s="99"/>
      <c r="AG142" s="99"/>
      <c r="AH142" s="99"/>
      <c r="AI142" s="99"/>
      <c r="AJ142" s="99"/>
      <c r="AK142" s="99"/>
      <c r="AL142" s="99"/>
      <c r="AM142" s="99"/>
      <c r="AN142" s="99"/>
      <c r="AO142" s="99"/>
      <c r="AP142" s="99"/>
      <c r="AQ142" s="99"/>
    </row>
    <row r="143" spans="1:43" s="97" customFormat="1" ht="24">
      <c r="A143" s="210">
        <v>13</v>
      </c>
      <c r="B143" s="144">
        <v>138</v>
      </c>
      <c r="C143" s="211" t="s">
        <v>213</v>
      </c>
      <c r="D143" s="211" t="s">
        <v>275</v>
      </c>
      <c r="E143" s="212" t="s">
        <v>276</v>
      </c>
      <c r="F143" s="2">
        <v>3</v>
      </c>
      <c r="G143" s="144" t="s">
        <v>35</v>
      </c>
      <c r="H143" s="213">
        <v>2019.11</v>
      </c>
      <c r="I143" s="144">
        <v>11</v>
      </c>
      <c r="J143" s="221" t="s">
        <v>277</v>
      </c>
      <c r="K143" s="222" t="s">
        <v>278</v>
      </c>
      <c r="L143" s="222">
        <v>13472707125</v>
      </c>
      <c r="M143" s="223">
        <v>22</v>
      </c>
      <c r="N143" s="46">
        <v>65.57</v>
      </c>
      <c r="O143" s="224" t="s">
        <v>38</v>
      </c>
      <c r="P143" s="210"/>
      <c r="Q143" s="210"/>
      <c r="R143" s="210"/>
      <c r="S143" s="210"/>
      <c r="T143" s="210"/>
      <c r="U143" s="210"/>
      <c r="V143" s="210"/>
      <c r="W143"/>
      <c r="X143" s="110"/>
      <c r="Y143" s="99"/>
      <c r="Z143" s="99"/>
      <c r="AA143" s="99"/>
      <c r="AB143" s="98">
        <f t="shared" si="2"/>
        <v>-21.569999999999993</v>
      </c>
      <c r="AC143" s="99"/>
      <c r="AD143" s="99"/>
      <c r="AE143" s="99"/>
      <c r="AF143" s="99"/>
      <c r="AG143" s="99"/>
      <c r="AH143" s="99"/>
      <c r="AI143" s="99"/>
      <c r="AJ143" s="99"/>
      <c r="AK143" s="99"/>
      <c r="AL143" s="99"/>
      <c r="AM143" s="99"/>
      <c r="AN143" s="99"/>
      <c r="AO143" s="99"/>
      <c r="AP143" s="99"/>
      <c r="AQ143" s="99"/>
    </row>
    <row r="144" spans="1:43" s="97" customFormat="1" ht="24">
      <c r="A144" s="210"/>
      <c r="B144" s="144">
        <v>139</v>
      </c>
      <c r="C144" s="211" t="s">
        <v>213</v>
      </c>
      <c r="D144" s="211" t="s">
        <v>275</v>
      </c>
      <c r="E144" s="212" t="s">
        <v>276</v>
      </c>
      <c r="F144" s="2">
        <v>3</v>
      </c>
      <c r="G144" s="144" t="s">
        <v>35</v>
      </c>
      <c r="H144" s="213">
        <v>2019.11</v>
      </c>
      <c r="I144" s="144">
        <v>11</v>
      </c>
      <c r="J144" s="221" t="s">
        <v>277</v>
      </c>
      <c r="K144" s="222" t="s">
        <v>278</v>
      </c>
      <c r="L144" s="222">
        <v>13472707125</v>
      </c>
      <c r="M144" s="223"/>
      <c r="N144" s="46"/>
      <c r="O144" s="224" t="s">
        <v>38</v>
      </c>
      <c r="P144" s="210"/>
      <c r="Q144" s="210"/>
      <c r="R144" s="210"/>
      <c r="S144" s="210"/>
      <c r="T144" s="210"/>
      <c r="U144" s="210"/>
      <c r="V144" s="210"/>
      <c r="W144"/>
      <c r="X144" s="110"/>
      <c r="Y144" s="99"/>
      <c r="Z144" s="99"/>
      <c r="AA144" s="99"/>
      <c r="AB144" s="98">
        <f t="shared" si="2"/>
        <v>0</v>
      </c>
      <c r="AC144" s="99"/>
      <c r="AD144" s="99"/>
      <c r="AE144" s="99"/>
      <c r="AF144" s="99"/>
      <c r="AG144" s="99"/>
      <c r="AH144" s="99"/>
      <c r="AI144" s="99"/>
      <c r="AJ144" s="99"/>
      <c r="AK144" s="99"/>
      <c r="AL144" s="99"/>
      <c r="AM144" s="99"/>
      <c r="AN144" s="99"/>
      <c r="AO144" s="99"/>
      <c r="AP144" s="99"/>
      <c r="AQ144" s="99"/>
    </row>
    <row r="145" spans="1:43" s="97" customFormat="1" ht="24">
      <c r="A145" s="210">
        <v>14</v>
      </c>
      <c r="B145" s="144">
        <v>140</v>
      </c>
      <c r="C145" s="211" t="s">
        <v>213</v>
      </c>
      <c r="D145" s="211" t="s">
        <v>279</v>
      </c>
      <c r="E145" s="212" t="s">
        <v>280</v>
      </c>
      <c r="F145" s="2">
        <v>5</v>
      </c>
      <c r="G145" s="144" t="s">
        <v>35</v>
      </c>
      <c r="H145" s="213">
        <v>2019.11</v>
      </c>
      <c r="I145" s="144">
        <v>15</v>
      </c>
      <c r="J145" s="221" t="s">
        <v>281</v>
      </c>
      <c r="K145" s="222" t="s">
        <v>282</v>
      </c>
      <c r="L145" s="222">
        <v>13032115405</v>
      </c>
      <c r="M145" s="223">
        <v>54</v>
      </c>
      <c r="N145" s="46">
        <v>109.7</v>
      </c>
      <c r="O145" s="224" t="s">
        <v>38</v>
      </c>
      <c r="P145" s="210"/>
      <c r="Q145" s="210"/>
      <c r="R145" s="210"/>
      <c r="S145" s="210"/>
      <c r="T145" s="210"/>
      <c r="U145" s="210"/>
      <c r="V145" s="210"/>
      <c r="W145" t="s">
        <v>179</v>
      </c>
      <c r="X145" s="110"/>
      <c r="Y145" s="99"/>
      <c r="Z145" s="99"/>
      <c r="AA145" s="99"/>
      <c r="AB145" s="98">
        <f t="shared" si="2"/>
        <v>-1.7000000000000028</v>
      </c>
      <c r="AC145" s="99"/>
      <c r="AD145" s="99"/>
      <c r="AE145" s="99"/>
      <c r="AF145" s="99"/>
      <c r="AG145" s="99"/>
      <c r="AH145" s="99"/>
      <c r="AI145" s="99"/>
      <c r="AJ145" s="99"/>
      <c r="AK145" s="99"/>
      <c r="AL145" s="99"/>
      <c r="AM145" s="99"/>
      <c r="AN145" s="99"/>
      <c r="AO145" s="99"/>
      <c r="AP145" s="99"/>
      <c r="AQ145" s="99"/>
    </row>
    <row r="146" spans="1:43" s="97" customFormat="1" ht="24">
      <c r="A146" s="210"/>
      <c r="B146" s="144">
        <v>141</v>
      </c>
      <c r="C146" s="211" t="s">
        <v>213</v>
      </c>
      <c r="D146" s="211" t="s">
        <v>279</v>
      </c>
      <c r="E146" s="212" t="s">
        <v>236</v>
      </c>
      <c r="F146" s="2">
        <v>6</v>
      </c>
      <c r="G146" s="144" t="s">
        <v>35</v>
      </c>
      <c r="H146" s="213">
        <v>2019.11</v>
      </c>
      <c r="I146" s="144">
        <v>16.5</v>
      </c>
      <c r="J146" s="221" t="s">
        <v>281</v>
      </c>
      <c r="K146" s="222" t="s">
        <v>282</v>
      </c>
      <c r="L146" s="222">
        <v>13032115405</v>
      </c>
      <c r="M146" s="223"/>
      <c r="N146" s="46"/>
      <c r="O146" s="224" t="s">
        <v>38</v>
      </c>
      <c r="P146" s="210"/>
      <c r="Q146" s="210"/>
      <c r="R146" s="210"/>
      <c r="S146" s="210"/>
      <c r="T146" s="210"/>
      <c r="U146" s="210"/>
      <c r="V146" s="210"/>
      <c r="W146"/>
      <c r="X146" s="110"/>
      <c r="Y146" s="99"/>
      <c r="Z146" s="99"/>
      <c r="AA146" s="99"/>
      <c r="AB146" s="98">
        <f t="shared" si="2"/>
        <v>0</v>
      </c>
      <c r="AC146" s="99"/>
      <c r="AD146" s="99"/>
      <c r="AE146" s="99"/>
      <c r="AF146" s="99"/>
      <c r="AG146" s="99"/>
      <c r="AH146" s="99"/>
      <c r="AI146" s="99"/>
      <c r="AJ146" s="99"/>
      <c r="AK146" s="99"/>
      <c r="AL146" s="99"/>
      <c r="AM146" s="99"/>
      <c r="AN146" s="99"/>
      <c r="AO146" s="99"/>
      <c r="AP146" s="99"/>
      <c r="AQ146" s="99"/>
    </row>
    <row r="147" spans="1:43" s="97" customFormat="1" ht="24">
      <c r="A147" s="210"/>
      <c r="B147" s="144">
        <v>142</v>
      </c>
      <c r="C147" s="211" t="s">
        <v>213</v>
      </c>
      <c r="D147" s="211" t="s">
        <v>279</v>
      </c>
      <c r="E147" s="212" t="s">
        <v>283</v>
      </c>
      <c r="F147" s="2">
        <v>10</v>
      </c>
      <c r="G147" s="144" t="s">
        <v>35</v>
      </c>
      <c r="H147" s="213">
        <v>2019.11</v>
      </c>
      <c r="I147" s="144">
        <v>22.5</v>
      </c>
      <c r="J147" s="221" t="s">
        <v>281</v>
      </c>
      <c r="K147" s="222" t="s">
        <v>282</v>
      </c>
      <c r="L147" s="222">
        <v>13032115405</v>
      </c>
      <c r="M147" s="223"/>
      <c r="N147" s="46"/>
      <c r="O147" s="224" t="s">
        <v>38</v>
      </c>
      <c r="P147" s="210"/>
      <c r="Q147" s="210"/>
      <c r="R147" s="210"/>
      <c r="S147" s="210"/>
      <c r="T147" s="210"/>
      <c r="U147" s="210"/>
      <c r="V147" s="210"/>
      <c r="W147"/>
      <c r="X147" s="110"/>
      <c r="Y147" s="99"/>
      <c r="Z147" s="99"/>
      <c r="AA147" s="99"/>
      <c r="AB147" s="98">
        <f t="shared" si="2"/>
        <v>0</v>
      </c>
      <c r="AC147" s="99"/>
      <c r="AD147" s="99"/>
      <c r="AE147" s="99"/>
      <c r="AF147" s="99"/>
      <c r="AG147" s="99"/>
      <c r="AH147" s="99"/>
      <c r="AI147" s="99"/>
      <c r="AJ147" s="99"/>
      <c r="AK147" s="99"/>
      <c r="AL147" s="99"/>
      <c r="AM147" s="99"/>
      <c r="AN147" s="99"/>
      <c r="AO147" s="99"/>
      <c r="AP147" s="99"/>
      <c r="AQ147" s="99"/>
    </row>
    <row r="148" spans="1:43" s="97" customFormat="1" ht="24">
      <c r="A148" s="210">
        <v>15</v>
      </c>
      <c r="B148" s="144">
        <v>143</v>
      </c>
      <c r="C148" s="211" t="s">
        <v>213</v>
      </c>
      <c r="D148" s="211" t="s">
        <v>284</v>
      </c>
      <c r="E148" s="212" t="s">
        <v>285</v>
      </c>
      <c r="F148" s="2">
        <v>4</v>
      </c>
      <c r="G148" s="144" t="s">
        <v>35</v>
      </c>
      <c r="H148" s="214">
        <v>2019.5</v>
      </c>
      <c r="I148" s="144">
        <v>13.5</v>
      </c>
      <c r="J148" s="221" t="s">
        <v>286</v>
      </c>
      <c r="K148" s="222" t="s">
        <v>287</v>
      </c>
      <c r="L148" s="222">
        <v>18930177008</v>
      </c>
      <c r="M148" s="223">
        <v>35.5</v>
      </c>
      <c r="N148" s="46">
        <v>95.98</v>
      </c>
      <c r="O148" s="224" t="s">
        <v>38</v>
      </c>
      <c r="P148" s="210"/>
      <c r="Q148" s="210"/>
      <c r="R148" s="210"/>
      <c r="S148" s="210"/>
      <c r="T148" s="210"/>
      <c r="U148" s="210"/>
      <c r="V148" s="210"/>
      <c r="W148" t="s">
        <v>179</v>
      </c>
      <c r="X148" s="110"/>
      <c r="Y148" s="99"/>
      <c r="Z148" s="99"/>
      <c r="AA148" s="99"/>
      <c r="AB148" s="98">
        <f t="shared" si="2"/>
        <v>-24.980000000000004</v>
      </c>
      <c r="AC148" s="99"/>
      <c r="AD148" s="99"/>
      <c r="AE148" s="99"/>
      <c r="AF148" s="99"/>
      <c r="AG148" s="99"/>
      <c r="AH148" s="99"/>
      <c r="AI148" s="99"/>
      <c r="AJ148" s="99"/>
      <c r="AK148" s="99"/>
      <c r="AL148" s="99"/>
      <c r="AM148" s="99"/>
      <c r="AN148" s="99"/>
      <c r="AO148" s="99"/>
      <c r="AP148" s="99"/>
      <c r="AQ148" s="99"/>
    </row>
    <row r="149" spans="1:43" s="97" customFormat="1" ht="24">
      <c r="A149" s="210"/>
      <c r="B149" s="144">
        <v>144</v>
      </c>
      <c r="C149" s="211" t="s">
        <v>213</v>
      </c>
      <c r="D149" s="211" t="s">
        <v>284</v>
      </c>
      <c r="E149" s="212" t="s">
        <v>285</v>
      </c>
      <c r="F149" s="2">
        <v>4</v>
      </c>
      <c r="G149" s="144" t="s">
        <v>35</v>
      </c>
      <c r="H149" s="214">
        <v>2019.5</v>
      </c>
      <c r="I149" s="144">
        <v>13.5</v>
      </c>
      <c r="J149" s="221" t="s">
        <v>286</v>
      </c>
      <c r="K149" s="222" t="s">
        <v>287</v>
      </c>
      <c r="L149" s="222">
        <v>18930177008</v>
      </c>
      <c r="M149" s="169"/>
      <c r="N149" s="46"/>
      <c r="O149" s="224" t="s">
        <v>38</v>
      </c>
      <c r="P149" s="210"/>
      <c r="Q149" s="210"/>
      <c r="R149" s="210"/>
      <c r="S149" s="210"/>
      <c r="T149" s="210"/>
      <c r="U149" s="210"/>
      <c r="V149" s="210"/>
      <c r="W149"/>
      <c r="X149" s="110"/>
      <c r="Y149" s="99"/>
      <c r="Z149" s="99"/>
      <c r="AA149" s="99"/>
      <c r="AB149" s="98">
        <f t="shared" si="2"/>
        <v>0</v>
      </c>
      <c r="AC149" s="99"/>
      <c r="AD149" s="99"/>
      <c r="AE149" s="99"/>
      <c r="AF149" s="99"/>
      <c r="AG149" s="99"/>
      <c r="AH149" s="99"/>
      <c r="AI149" s="99"/>
      <c r="AJ149" s="99"/>
      <c r="AK149" s="99"/>
      <c r="AL149" s="99"/>
      <c r="AM149" s="99"/>
      <c r="AN149" s="99"/>
      <c r="AO149" s="99"/>
      <c r="AP149" s="99"/>
      <c r="AQ149" s="99"/>
    </row>
    <row r="150" spans="1:43" s="97" customFormat="1" ht="24">
      <c r="A150" s="210"/>
      <c r="B150" s="144">
        <v>145</v>
      </c>
      <c r="C150" s="211" t="s">
        <v>213</v>
      </c>
      <c r="D150" s="211" t="s">
        <v>284</v>
      </c>
      <c r="E150" s="212" t="s">
        <v>288</v>
      </c>
      <c r="F150" s="2">
        <v>2</v>
      </c>
      <c r="G150" s="144" t="s">
        <v>35</v>
      </c>
      <c r="H150" s="214">
        <v>2019.5</v>
      </c>
      <c r="I150" s="144">
        <v>8.5</v>
      </c>
      <c r="J150" s="221" t="s">
        <v>286</v>
      </c>
      <c r="K150" s="222" t="s">
        <v>287</v>
      </c>
      <c r="L150" s="222">
        <v>18930177008</v>
      </c>
      <c r="M150" s="169"/>
      <c r="N150" s="46"/>
      <c r="O150" s="224" t="s">
        <v>38</v>
      </c>
      <c r="P150" s="210"/>
      <c r="Q150" s="210"/>
      <c r="R150" s="210"/>
      <c r="S150" s="210"/>
      <c r="T150" s="210"/>
      <c r="U150" s="210"/>
      <c r="V150" s="210"/>
      <c r="W150"/>
      <c r="X150" s="110"/>
      <c r="Y150" s="99"/>
      <c r="Z150" s="99"/>
      <c r="AA150" s="99"/>
      <c r="AB150" s="98">
        <f t="shared" si="2"/>
        <v>0</v>
      </c>
      <c r="AC150" s="99"/>
      <c r="AD150" s="99"/>
      <c r="AE150" s="99"/>
      <c r="AF150" s="99"/>
      <c r="AG150" s="99"/>
      <c r="AH150" s="99"/>
      <c r="AI150" s="99"/>
      <c r="AJ150" s="99"/>
      <c r="AK150" s="99"/>
      <c r="AL150" s="99"/>
      <c r="AM150" s="99"/>
      <c r="AN150" s="99"/>
      <c r="AO150" s="99"/>
      <c r="AP150" s="99"/>
      <c r="AQ150" s="99"/>
    </row>
    <row r="151" spans="1:43" s="97" customFormat="1" ht="24">
      <c r="A151" s="210">
        <v>16</v>
      </c>
      <c r="B151" s="144">
        <v>146</v>
      </c>
      <c r="C151" s="211" t="s">
        <v>213</v>
      </c>
      <c r="D151" s="211" t="s">
        <v>289</v>
      </c>
      <c r="E151" s="212" t="s">
        <v>290</v>
      </c>
      <c r="F151" s="2">
        <v>2</v>
      </c>
      <c r="G151" s="144" t="s">
        <v>69</v>
      </c>
      <c r="H151" s="213">
        <v>2019.1</v>
      </c>
      <c r="I151" s="144">
        <v>8.5</v>
      </c>
      <c r="J151" s="221" t="s">
        <v>291</v>
      </c>
      <c r="K151" s="222" t="s">
        <v>292</v>
      </c>
      <c r="L151" s="222">
        <v>13918223647</v>
      </c>
      <c r="M151" s="223">
        <f>SUM(I151:I162)</f>
        <v>63.699999999999996</v>
      </c>
      <c r="N151" s="46">
        <v>679</v>
      </c>
      <c r="O151" s="224" t="s">
        <v>293</v>
      </c>
      <c r="P151" s="210"/>
      <c r="Q151" s="210"/>
      <c r="R151" s="210"/>
      <c r="S151" s="210"/>
      <c r="T151" s="210"/>
      <c r="U151" s="210"/>
      <c r="V151" s="210"/>
      <c r="W151"/>
      <c r="X151" s="110"/>
      <c r="Y151" s="99"/>
      <c r="Z151" s="99"/>
      <c r="AA151" s="99"/>
      <c r="AB151" s="98">
        <f t="shared" si="2"/>
        <v>-551.6</v>
      </c>
      <c r="AC151" s="99"/>
      <c r="AD151" s="99"/>
      <c r="AE151" s="99"/>
      <c r="AF151" s="99"/>
      <c r="AG151" s="99"/>
      <c r="AH151" s="99"/>
      <c r="AI151" s="99"/>
      <c r="AJ151" s="99"/>
      <c r="AK151" s="99"/>
      <c r="AL151" s="99"/>
      <c r="AM151" s="99"/>
      <c r="AN151" s="99"/>
      <c r="AO151" s="99"/>
      <c r="AP151" s="99"/>
      <c r="AQ151" s="99"/>
    </row>
    <row r="152" spans="1:43" s="97" customFormat="1" ht="24">
      <c r="A152" s="210"/>
      <c r="B152" s="144">
        <v>147</v>
      </c>
      <c r="C152" s="211" t="s">
        <v>213</v>
      </c>
      <c r="D152" s="211" t="s">
        <v>289</v>
      </c>
      <c r="E152" s="212" t="s">
        <v>290</v>
      </c>
      <c r="F152" s="144">
        <v>2</v>
      </c>
      <c r="G152" s="144" t="s">
        <v>69</v>
      </c>
      <c r="H152" s="213">
        <v>2019.1</v>
      </c>
      <c r="I152" s="144">
        <v>8.5</v>
      </c>
      <c r="J152" s="221" t="s">
        <v>291</v>
      </c>
      <c r="K152" s="222" t="s">
        <v>292</v>
      </c>
      <c r="L152" s="222">
        <v>13918223647</v>
      </c>
      <c r="M152" s="223"/>
      <c r="N152" s="46"/>
      <c r="O152" s="224" t="s">
        <v>293</v>
      </c>
      <c r="P152" s="210"/>
      <c r="Q152" s="210"/>
      <c r="R152" s="210"/>
      <c r="S152" s="210"/>
      <c r="T152" s="210"/>
      <c r="U152" s="210"/>
      <c r="V152" s="210"/>
      <c r="W152"/>
      <c r="X152" s="110"/>
      <c r="Y152" s="99"/>
      <c r="Z152" s="99"/>
      <c r="AA152" s="99"/>
      <c r="AB152" s="98">
        <f t="shared" si="2"/>
        <v>0</v>
      </c>
      <c r="AC152" s="99"/>
      <c r="AD152" s="99"/>
      <c r="AE152" s="99"/>
      <c r="AF152" s="99"/>
      <c r="AG152" s="99"/>
      <c r="AH152" s="99"/>
      <c r="AI152" s="99"/>
      <c r="AJ152" s="99"/>
      <c r="AK152" s="99"/>
      <c r="AL152" s="99"/>
      <c r="AM152" s="99"/>
      <c r="AN152" s="99"/>
      <c r="AO152" s="99"/>
      <c r="AP152" s="99"/>
      <c r="AQ152" s="99"/>
    </row>
    <row r="153" spans="1:28" s="99" customFormat="1" ht="24">
      <c r="A153" s="210"/>
      <c r="B153" s="144">
        <v>148</v>
      </c>
      <c r="C153" s="142" t="s">
        <v>213</v>
      </c>
      <c r="D153" s="142" t="s">
        <v>289</v>
      </c>
      <c r="E153" s="181" t="s">
        <v>294</v>
      </c>
      <c r="F153" s="173">
        <v>0.31</v>
      </c>
      <c r="G153" s="173" t="s">
        <v>69</v>
      </c>
      <c r="H153" s="194">
        <v>2019.1</v>
      </c>
      <c r="I153" s="173">
        <f>F153*6</f>
        <v>1.8599999999999999</v>
      </c>
      <c r="J153" s="201" t="s">
        <v>291</v>
      </c>
      <c r="K153" s="205" t="s">
        <v>292</v>
      </c>
      <c r="L153" s="205">
        <v>13918223647</v>
      </c>
      <c r="M153" s="223"/>
      <c r="N153" s="46"/>
      <c r="O153" s="180" t="s">
        <v>293</v>
      </c>
      <c r="P153" s="155"/>
      <c r="Q153" s="155"/>
      <c r="R153" s="155"/>
      <c r="S153" s="155"/>
      <c r="T153" s="155"/>
      <c r="U153" s="155"/>
      <c r="V153" s="155"/>
      <c r="W153"/>
      <c r="X153" s="110"/>
      <c r="Y153" s="99">
        <f>0.22/0.7</f>
        <v>0.31428571428571433</v>
      </c>
      <c r="AA153" s="99">
        <f>21.5/60</f>
        <v>0.35833333333333334</v>
      </c>
      <c r="AB153" s="98">
        <f t="shared" si="2"/>
        <v>0</v>
      </c>
    </row>
    <row r="154" spans="1:28" s="99" customFormat="1" ht="24">
      <c r="A154" s="210"/>
      <c r="B154" s="144">
        <v>149</v>
      </c>
      <c r="C154" s="142" t="s">
        <v>213</v>
      </c>
      <c r="D154" s="142" t="s">
        <v>289</v>
      </c>
      <c r="E154" s="181" t="s">
        <v>295</v>
      </c>
      <c r="F154" s="173">
        <v>0.35</v>
      </c>
      <c r="G154" s="173" t="s">
        <v>69</v>
      </c>
      <c r="H154" s="194">
        <v>2019.1</v>
      </c>
      <c r="I154" s="173">
        <f>F154*6</f>
        <v>2.0999999999999996</v>
      </c>
      <c r="J154" s="201" t="s">
        <v>291</v>
      </c>
      <c r="K154" s="205" t="s">
        <v>292</v>
      </c>
      <c r="L154" s="205">
        <v>13918223647</v>
      </c>
      <c r="M154" s="223"/>
      <c r="N154" s="46"/>
      <c r="O154" s="180" t="s">
        <v>293</v>
      </c>
      <c r="P154" s="155"/>
      <c r="Q154" s="155"/>
      <c r="R154" s="155"/>
      <c r="S154" s="155"/>
      <c r="T154" s="155"/>
      <c r="U154" s="155"/>
      <c r="V154" s="155"/>
      <c r="W154"/>
      <c r="X154" s="110"/>
      <c r="Y154" s="99">
        <f>0.25/0.7</f>
        <v>0.35714285714285715</v>
      </c>
      <c r="AB154" s="98">
        <f t="shared" si="2"/>
        <v>0</v>
      </c>
    </row>
    <row r="155" spans="1:28" s="99" customFormat="1" ht="24">
      <c r="A155" s="210"/>
      <c r="B155" s="144">
        <v>150</v>
      </c>
      <c r="C155" s="142" t="s">
        <v>213</v>
      </c>
      <c r="D155" s="142" t="s">
        <v>289</v>
      </c>
      <c r="E155" s="181" t="s">
        <v>296</v>
      </c>
      <c r="F155" s="173">
        <v>2</v>
      </c>
      <c r="G155" s="173" t="s">
        <v>69</v>
      </c>
      <c r="H155" s="194">
        <v>2019.1</v>
      </c>
      <c r="I155" s="173">
        <v>8.5</v>
      </c>
      <c r="J155" s="201" t="s">
        <v>291</v>
      </c>
      <c r="K155" s="205" t="s">
        <v>292</v>
      </c>
      <c r="L155" s="205">
        <v>13918223647</v>
      </c>
      <c r="M155" s="223"/>
      <c r="N155" s="46"/>
      <c r="O155" s="180" t="s">
        <v>293</v>
      </c>
      <c r="P155" s="155"/>
      <c r="Q155" s="155"/>
      <c r="R155" s="155"/>
      <c r="S155" s="155"/>
      <c r="T155" s="155"/>
      <c r="U155" s="155"/>
      <c r="V155" s="155"/>
      <c r="W155"/>
      <c r="X155" s="110"/>
      <c r="AB155" s="98">
        <f t="shared" si="2"/>
        <v>0</v>
      </c>
    </row>
    <row r="156" spans="1:28" s="99" customFormat="1" ht="24">
      <c r="A156" s="210"/>
      <c r="B156" s="144">
        <v>151</v>
      </c>
      <c r="C156" s="142" t="s">
        <v>213</v>
      </c>
      <c r="D156" s="142" t="s">
        <v>289</v>
      </c>
      <c r="E156" s="181" t="s">
        <v>297</v>
      </c>
      <c r="F156" s="173">
        <v>0.8</v>
      </c>
      <c r="G156" s="173" t="s">
        <v>69</v>
      </c>
      <c r="H156" s="194">
        <v>2019.1</v>
      </c>
      <c r="I156" s="173">
        <v>4.8</v>
      </c>
      <c r="J156" s="201" t="s">
        <v>291</v>
      </c>
      <c r="K156" s="205" t="s">
        <v>292</v>
      </c>
      <c r="L156" s="205">
        <v>13918223647</v>
      </c>
      <c r="M156" s="223"/>
      <c r="N156" s="46"/>
      <c r="O156" s="180" t="s">
        <v>293</v>
      </c>
      <c r="P156" s="155"/>
      <c r="Q156" s="155"/>
      <c r="R156" s="155"/>
      <c r="S156" s="155"/>
      <c r="T156" s="155"/>
      <c r="U156" s="155"/>
      <c r="V156" s="155"/>
      <c r="W156"/>
      <c r="X156" s="110"/>
      <c r="Y156" s="99">
        <f>0.56/0.7</f>
        <v>0.8000000000000002</v>
      </c>
      <c r="AB156" s="98">
        <f t="shared" si="2"/>
        <v>0</v>
      </c>
    </row>
    <row r="157" spans="1:28" s="99" customFormat="1" ht="24">
      <c r="A157" s="210"/>
      <c r="B157" s="144">
        <v>152</v>
      </c>
      <c r="C157" s="142" t="s">
        <v>213</v>
      </c>
      <c r="D157" s="142" t="s">
        <v>289</v>
      </c>
      <c r="E157" s="181" t="s">
        <v>297</v>
      </c>
      <c r="F157" s="173">
        <v>0.8</v>
      </c>
      <c r="G157" s="173" t="s">
        <v>69</v>
      </c>
      <c r="H157" s="194">
        <v>2019.1</v>
      </c>
      <c r="I157" s="173">
        <v>4.8</v>
      </c>
      <c r="J157" s="201" t="s">
        <v>291</v>
      </c>
      <c r="K157" s="205" t="s">
        <v>292</v>
      </c>
      <c r="L157" s="205">
        <v>13918223647</v>
      </c>
      <c r="M157" s="223"/>
      <c r="N157" s="46"/>
      <c r="O157" s="180" t="s">
        <v>293</v>
      </c>
      <c r="P157" s="155"/>
      <c r="Q157" s="155"/>
      <c r="R157" s="155"/>
      <c r="S157" s="155"/>
      <c r="T157" s="155"/>
      <c r="U157" s="155"/>
      <c r="V157" s="155"/>
      <c r="W157"/>
      <c r="X157" s="110"/>
      <c r="AB157" s="98">
        <f t="shared" si="2"/>
        <v>0</v>
      </c>
    </row>
    <row r="158" spans="1:28" s="99" customFormat="1" ht="33.75" customHeight="1">
      <c r="A158" s="210"/>
      <c r="B158" s="144">
        <v>153</v>
      </c>
      <c r="C158" s="142" t="s">
        <v>213</v>
      </c>
      <c r="D158" s="142" t="s">
        <v>289</v>
      </c>
      <c r="E158" s="181" t="s">
        <v>298</v>
      </c>
      <c r="F158" s="173">
        <v>0.57</v>
      </c>
      <c r="G158" s="173" t="s">
        <v>69</v>
      </c>
      <c r="H158" s="194">
        <v>2019.1</v>
      </c>
      <c r="I158" s="173">
        <f>F158*6</f>
        <v>3.42</v>
      </c>
      <c r="J158" s="201" t="s">
        <v>291</v>
      </c>
      <c r="K158" s="205" t="s">
        <v>292</v>
      </c>
      <c r="L158" s="205">
        <v>13918223647</v>
      </c>
      <c r="M158" s="223"/>
      <c r="N158" s="46"/>
      <c r="O158" s="180" t="s">
        <v>293</v>
      </c>
      <c r="P158" s="155"/>
      <c r="Q158" s="155"/>
      <c r="R158" s="155"/>
      <c r="S158" s="155"/>
      <c r="T158" s="155"/>
      <c r="U158" s="155"/>
      <c r="V158" s="155"/>
      <c r="W158" t="s">
        <v>299</v>
      </c>
      <c r="X158" s="110"/>
      <c r="Y158" s="208">
        <f>40/60</f>
        <v>0.6666666666666666</v>
      </c>
      <c r="AB158" s="98">
        <f t="shared" si="2"/>
        <v>0</v>
      </c>
    </row>
    <row r="159" spans="1:28" s="99" customFormat="1" ht="24">
      <c r="A159" s="210"/>
      <c r="B159" s="144">
        <v>154</v>
      </c>
      <c r="C159" s="142" t="s">
        <v>213</v>
      </c>
      <c r="D159" s="142" t="s">
        <v>289</v>
      </c>
      <c r="E159" s="181" t="s">
        <v>300</v>
      </c>
      <c r="F159" s="173">
        <v>1.14</v>
      </c>
      <c r="G159" s="173" t="s">
        <v>69</v>
      </c>
      <c r="H159" s="194">
        <v>2019.1</v>
      </c>
      <c r="I159" s="173">
        <f>(F159*5+7)/2</f>
        <v>6.35</v>
      </c>
      <c r="J159" s="201" t="s">
        <v>291</v>
      </c>
      <c r="K159" s="205" t="s">
        <v>292</v>
      </c>
      <c r="L159" s="205">
        <v>13918223647</v>
      </c>
      <c r="M159" s="223"/>
      <c r="N159" s="46"/>
      <c r="O159" s="180" t="s">
        <v>293</v>
      </c>
      <c r="P159" s="155"/>
      <c r="Q159" s="155"/>
      <c r="R159" s="155"/>
      <c r="S159" s="155"/>
      <c r="T159" s="155"/>
      <c r="U159" s="155"/>
      <c r="V159" s="155"/>
      <c r="W159"/>
      <c r="X159" s="110"/>
      <c r="AB159" s="98">
        <f t="shared" si="2"/>
        <v>0</v>
      </c>
    </row>
    <row r="160" spans="1:28" s="99" customFormat="1" ht="24">
      <c r="A160" s="210"/>
      <c r="B160" s="144">
        <v>155</v>
      </c>
      <c r="C160" s="142" t="s">
        <v>213</v>
      </c>
      <c r="D160" s="142" t="s">
        <v>289</v>
      </c>
      <c r="E160" s="181" t="s">
        <v>300</v>
      </c>
      <c r="F160" s="173">
        <v>1.14</v>
      </c>
      <c r="G160" s="173" t="s">
        <v>69</v>
      </c>
      <c r="H160" s="194">
        <v>2019.1</v>
      </c>
      <c r="I160" s="173">
        <f>(F160*5+7)/2</f>
        <v>6.35</v>
      </c>
      <c r="J160" s="201" t="s">
        <v>291</v>
      </c>
      <c r="K160" s="205" t="s">
        <v>292</v>
      </c>
      <c r="L160" s="205">
        <v>13918223647</v>
      </c>
      <c r="M160" s="223"/>
      <c r="N160" s="46"/>
      <c r="O160" s="180" t="s">
        <v>293</v>
      </c>
      <c r="P160" s="155"/>
      <c r="Q160" s="155"/>
      <c r="R160" s="155"/>
      <c r="S160" s="155"/>
      <c r="T160" s="155"/>
      <c r="U160" s="155"/>
      <c r="V160" s="155"/>
      <c r="W160"/>
      <c r="X160" s="110"/>
      <c r="AB160" s="98">
        <f t="shared" si="2"/>
        <v>0</v>
      </c>
    </row>
    <row r="161" spans="1:28" s="99" customFormat="1" ht="24">
      <c r="A161" s="210"/>
      <c r="B161" s="144">
        <v>156</v>
      </c>
      <c r="C161" s="142" t="s">
        <v>213</v>
      </c>
      <c r="D161" s="142" t="s">
        <v>289</v>
      </c>
      <c r="E161" s="181" t="s">
        <v>301</v>
      </c>
      <c r="F161" s="173">
        <v>0.71</v>
      </c>
      <c r="G161" s="173" t="s">
        <v>69</v>
      </c>
      <c r="H161" s="194">
        <v>2019.1</v>
      </c>
      <c r="I161" s="173">
        <f>F161*6</f>
        <v>4.26</v>
      </c>
      <c r="J161" s="201" t="s">
        <v>291</v>
      </c>
      <c r="K161" s="205" t="s">
        <v>292</v>
      </c>
      <c r="L161" s="205">
        <v>13918223647</v>
      </c>
      <c r="M161" s="223"/>
      <c r="N161" s="46"/>
      <c r="O161" s="180" t="s">
        <v>293</v>
      </c>
      <c r="P161" s="155"/>
      <c r="Q161" s="155"/>
      <c r="R161" s="155"/>
      <c r="S161" s="155"/>
      <c r="T161" s="155"/>
      <c r="U161" s="155"/>
      <c r="V161" s="155"/>
      <c r="W161"/>
      <c r="X161" s="110"/>
      <c r="AB161" s="98">
        <f t="shared" si="2"/>
        <v>0</v>
      </c>
    </row>
    <row r="162" spans="1:28" s="99" customFormat="1" ht="24">
      <c r="A162" s="210"/>
      <c r="B162" s="144">
        <v>157</v>
      </c>
      <c r="C162" s="142" t="s">
        <v>213</v>
      </c>
      <c r="D162" s="142" t="s">
        <v>289</v>
      </c>
      <c r="E162" s="181" t="s">
        <v>301</v>
      </c>
      <c r="F162" s="173">
        <v>0.71</v>
      </c>
      <c r="G162" s="173" t="s">
        <v>69</v>
      </c>
      <c r="H162" s="194">
        <v>2019.1</v>
      </c>
      <c r="I162" s="173">
        <f>F162*6</f>
        <v>4.26</v>
      </c>
      <c r="J162" s="201" t="s">
        <v>291</v>
      </c>
      <c r="K162" s="205" t="s">
        <v>292</v>
      </c>
      <c r="L162" s="205">
        <v>13918223647</v>
      </c>
      <c r="M162" s="223"/>
      <c r="N162" s="46"/>
      <c r="O162" s="180" t="s">
        <v>293</v>
      </c>
      <c r="P162" s="155"/>
      <c r="Q162" s="155"/>
      <c r="R162" s="155"/>
      <c r="S162" s="155"/>
      <c r="T162" s="155"/>
      <c r="U162" s="155"/>
      <c r="V162" s="155"/>
      <c r="W162"/>
      <c r="X162" s="110"/>
      <c r="AB162" s="98">
        <f t="shared" si="2"/>
        <v>0</v>
      </c>
    </row>
    <row r="163" spans="1:28" s="104" customFormat="1" ht="24">
      <c r="A163" s="184">
        <v>17</v>
      </c>
      <c r="B163" s="144">
        <v>158</v>
      </c>
      <c r="C163" s="186" t="s">
        <v>213</v>
      </c>
      <c r="D163" s="186" t="s">
        <v>302</v>
      </c>
      <c r="E163" s="185" t="s">
        <v>303</v>
      </c>
      <c r="F163" s="2">
        <v>2</v>
      </c>
      <c r="G163" t="s">
        <v>35</v>
      </c>
      <c r="H163" s="215">
        <v>2019.1</v>
      </c>
      <c r="I163" s="225">
        <v>8.5</v>
      </c>
      <c r="J163" s="200" t="s">
        <v>304</v>
      </c>
      <c r="K163" s="226" t="s">
        <v>305</v>
      </c>
      <c r="L163" s="226">
        <v>13761958943</v>
      </c>
      <c r="M163" s="227">
        <v>7.34</v>
      </c>
      <c r="N163" s="225">
        <v>14.69</v>
      </c>
      <c r="O163" s="187" t="s">
        <v>38</v>
      </c>
      <c r="P163" s="187" t="s">
        <v>38</v>
      </c>
      <c r="Q163" s="187" t="s">
        <v>38</v>
      </c>
      <c r="R163" s="187" t="s">
        <v>38</v>
      </c>
      <c r="S163" s="187" t="s">
        <v>38</v>
      </c>
      <c r="T163" s="187" t="s">
        <v>38</v>
      </c>
      <c r="U163" s="187" t="s">
        <v>38</v>
      </c>
      <c r="V163" s="187" t="s">
        <v>38</v>
      </c>
      <c r="W163" t="s">
        <v>306</v>
      </c>
      <c r="X163" s="109"/>
      <c r="Y163" s="231"/>
      <c r="Z163" s="231"/>
      <c r="AA163" s="231"/>
      <c r="AB163" s="98">
        <f t="shared" si="2"/>
        <v>-0.009999999999999787</v>
      </c>
    </row>
    <row r="164" spans="1:43" s="97" customFormat="1" ht="24">
      <c r="A164" s="210">
        <v>20</v>
      </c>
      <c r="B164" s="144">
        <v>159</v>
      </c>
      <c r="C164" s="211" t="s">
        <v>213</v>
      </c>
      <c r="D164" s="216" t="s">
        <v>307</v>
      </c>
      <c r="E164" s="212" t="s">
        <v>308</v>
      </c>
      <c r="F164" s="2">
        <v>2</v>
      </c>
      <c r="G164" s="144" t="s">
        <v>309</v>
      </c>
      <c r="H164" s="213">
        <v>2019.1</v>
      </c>
      <c r="I164" s="144">
        <v>8.5</v>
      </c>
      <c r="J164" s="221" t="s">
        <v>310</v>
      </c>
      <c r="K164" s="222" t="s">
        <v>311</v>
      </c>
      <c r="L164" s="222">
        <v>13818326707</v>
      </c>
      <c r="M164" s="223">
        <v>8.5</v>
      </c>
      <c r="N164" s="144">
        <v>26</v>
      </c>
      <c r="O164" s="224" t="s">
        <v>293</v>
      </c>
      <c r="P164" s="210"/>
      <c r="Q164" s="210"/>
      <c r="R164" s="210"/>
      <c r="S164" s="210"/>
      <c r="T164" s="210"/>
      <c r="U164" s="210"/>
      <c r="V164" s="210"/>
      <c r="W164"/>
      <c r="X164" s="110"/>
      <c r="Y164" s="99"/>
      <c r="Z164" s="99"/>
      <c r="AA164" s="99"/>
      <c r="AB164" s="98">
        <f t="shared" si="2"/>
        <v>-9</v>
      </c>
      <c r="AC164" s="99"/>
      <c r="AD164" s="99"/>
      <c r="AE164" s="99"/>
      <c r="AF164" s="99"/>
      <c r="AG164" s="99"/>
      <c r="AH164" s="99"/>
      <c r="AI164" s="99"/>
      <c r="AJ164" s="99"/>
      <c r="AK164" s="99"/>
      <c r="AL164" s="99"/>
      <c r="AM164" s="99"/>
      <c r="AN164" s="99"/>
      <c r="AO164" s="99"/>
      <c r="AP164" s="99"/>
      <c r="AQ164" s="99"/>
    </row>
    <row r="165" spans="1:43" s="97" customFormat="1" ht="13.5">
      <c r="A165" s="210">
        <v>21</v>
      </c>
      <c r="B165" s="144">
        <v>160</v>
      </c>
      <c r="C165" s="211" t="s">
        <v>213</v>
      </c>
      <c r="D165" s="216" t="s">
        <v>312</v>
      </c>
      <c r="E165" s="212" t="s">
        <v>313</v>
      </c>
      <c r="F165" s="2">
        <v>3</v>
      </c>
      <c r="G165" s="144" t="s">
        <v>35</v>
      </c>
      <c r="H165" s="213">
        <v>2019.11</v>
      </c>
      <c r="I165" s="144">
        <v>11</v>
      </c>
      <c r="J165" s="221" t="s">
        <v>314</v>
      </c>
      <c r="K165" s="222" t="s">
        <v>315</v>
      </c>
      <c r="L165" s="222">
        <v>15618831762</v>
      </c>
      <c r="M165" s="223">
        <v>35.5</v>
      </c>
      <c r="N165" s="46">
        <v>73.8</v>
      </c>
      <c r="O165" s="224" t="s">
        <v>38</v>
      </c>
      <c r="P165" s="210"/>
      <c r="Q165" s="210"/>
      <c r="R165" s="210"/>
      <c r="S165" s="210"/>
      <c r="T165" s="210"/>
      <c r="U165" s="210"/>
      <c r="V165" s="210"/>
      <c r="W165" t="s">
        <v>179</v>
      </c>
      <c r="X165" s="230"/>
      <c r="Y165" s="99"/>
      <c r="Z165" s="99"/>
      <c r="AA165" s="99"/>
      <c r="AB165" s="98">
        <f t="shared" si="2"/>
        <v>-2.799999999999997</v>
      </c>
      <c r="AC165" s="99"/>
      <c r="AD165" s="99"/>
      <c r="AE165" s="99"/>
      <c r="AF165" s="99"/>
      <c r="AG165" s="99"/>
      <c r="AH165" s="99"/>
      <c r="AI165" s="99"/>
      <c r="AJ165" s="99"/>
      <c r="AK165" s="99"/>
      <c r="AL165" s="99"/>
      <c r="AM165" s="99"/>
      <c r="AN165" s="99"/>
      <c r="AO165" s="99"/>
      <c r="AP165" s="99"/>
      <c r="AQ165" s="99"/>
    </row>
    <row r="166" spans="1:43" s="97" customFormat="1" ht="13.5">
      <c r="A166" s="210"/>
      <c r="B166" s="144">
        <v>161</v>
      </c>
      <c r="C166" s="211" t="s">
        <v>213</v>
      </c>
      <c r="D166" s="216" t="s">
        <v>312</v>
      </c>
      <c r="E166" s="212" t="s">
        <v>316</v>
      </c>
      <c r="F166" s="2">
        <v>3.5</v>
      </c>
      <c r="G166" s="144" t="s">
        <v>35</v>
      </c>
      <c r="H166" s="213">
        <v>2019.11</v>
      </c>
      <c r="I166" s="144">
        <v>12.25</v>
      </c>
      <c r="J166" s="221" t="s">
        <v>314</v>
      </c>
      <c r="K166" s="222" t="s">
        <v>315</v>
      </c>
      <c r="L166" s="222">
        <v>15618831762</v>
      </c>
      <c r="M166" s="169"/>
      <c r="N166" s="46"/>
      <c r="O166" s="224" t="s">
        <v>38</v>
      </c>
      <c r="P166" s="210"/>
      <c r="Q166" s="210"/>
      <c r="R166" s="210"/>
      <c r="S166" s="210"/>
      <c r="T166" s="210"/>
      <c r="U166" s="210"/>
      <c r="V166" s="210"/>
      <c r="W166"/>
      <c r="X166" s="110"/>
      <c r="Y166" s="99"/>
      <c r="Z166" s="99"/>
      <c r="AA166" s="99"/>
      <c r="AB166" s="98">
        <f t="shared" si="2"/>
        <v>0</v>
      </c>
      <c r="AC166" s="99"/>
      <c r="AD166" s="99"/>
      <c r="AE166" s="99"/>
      <c r="AF166" s="99"/>
      <c r="AG166" s="99"/>
      <c r="AH166" s="99"/>
      <c r="AI166" s="99"/>
      <c r="AJ166" s="99"/>
      <c r="AK166" s="99"/>
      <c r="AL166" s="99"/>
      <c r="AM166" s="99"/>
      <c r="AN166" s="99"/>
      <c r="AO166" s="99"/>
      <c r="AP166" s="99"/>
      <c r="AQ166" s="99"/>
    </row>
    <row r="167" spans="1:43" s="97" customFormat="1" ht="13.5">
      <c r="A167" s="210"/>
      <c r="B167" s="144">
        <v>162</v>
      </c>
      <c r="C167" s="211" t="s">
        <v>213</v>
      </c>
      <c r="D167" s="216" t="s">
        <v>312</v>
      </c>
      <c r="E167" s="212" t="s">
        <v>316</v>
      </c>
      <c r="F167" s="2">
        <v>3.5</v>
      </c>
      <c r="G167" s="144" t="s">
        <v>35</v>
      </c>
      <c r="H167" s="213">
        <v>2019.11</v>
      </c>
      <c r="I167" s="144">
        <v>12.25</v>
      </c>
      <c r="J167" s="221" t="s">
        <v>314</v>
      </c>
      <c r="K167" s="222" t="s">
        <v>315</v>
      </c>
      <c r="L167" s="222">
        <v>15618831762</v>
      </c>
      <c r="M167" s="169"/>
      <c r="N167" s="46"/>
      <c r="O167" s="224" t="s">
        <v>38</v>
      </c>
      <c r="P167" s="210"/>
      <c r="Q167" s="210"/>
      <c r="R167" s="210"/>
      <c r="S167" s="210"/>
      <c r="T167" s="210"/>
      <c r="U167" s="210"/>
      <c r="V167" s="210"/>
      <c r="W167"/>
      <c r="X167" s="110"/>
      <c r="Y167" s="99"/>
      <c r="Z167" s="99"/>
      <c r="AA167" s="99"/>
      <c r="AB167" s="98">
        <f t="shared" si="2"/>
        <v>0</v>
      </c>
      <c r="AC167" s="99"/>
      <c r="AD167" s="99"/>
      <c r="AE167" s="99"/>
      <c r="AF167" s="99"/>
      <c r="AG167" s="99"/>
      <c r="AH167" s="99"/>
      <c r="AI167" s="99"/>
      <c r="AJ167" s="99"/>
      <c r="AK167" s="99"/>
      <c r="AL167" s="99"/>
      <c r="AM167" s="99"/>
      <c r="AN167" s="99"/>
      <c r="AO167" s="99"/>
      <c r="AP167" s="99"/>
      <c r="AQ167" s="99"/>
    </row>
    <row r="168" spans="1:43" s="97" customFormat="1" ht="24">
      <c r="A168" s="210">
        <v>22</v>
      </c>
      <c r="B168" s="144">
        <v>163</v>
      </c>
      <c r="C168" s="211" t="s">
        <v>213</v>
      </c>
      <c r="D168" s="216" t="s">
        <v>317</v>
      </c>
      <c r="E168" s="212" t="s">
        <v>318</v>
      </c>
      <c r="F168" s="2">
        <v>2</v>
      </c>
      <c r="G168" s="144" t="s">
        <v>35</v>
      </c>
      <c r="H168" s="213">
        <v>2019.1</v>
      </c>
      <c r="I168" s="144">
        <v>8.5</v>
      </c>
      <c r="J168" s="221" t="s">
        <v>319</v>
      </c>
      <c r="K168" s="222" t="s">
        <v>320</v>
      </c>
      <c r="L168" s="222">
        <v>18930171368</v>
      </c>
      <c r="M168" s="223">
        <v>17</v>
      </c>
      <c r="N168" s="46">
        <v>67.84</v>
      </c>
      <c r="O168" s="224" t="s">
        <v>38</v>
      </c>
      <c r="P168" s="210"/>
      <c r="Q168" s="210"/>
      <c r="R168" s="210"/>
      <c r="S168" s="210"/>
      <c r="T168" s="210"/>
      <c r="U168" s="210"/>
      <c r="V168" s="210"/>
      <c r="W168"/>
      <c r="X168" s="110"/>
      <c r="Y168" s="99"/>
      <c r="Z168" s="99"/>
      <c r="AA168" s="99"/>
      <c r="AB168" s="98">
        <f t="shared" si="2"/>
        <v>-33.84</v>
      </c>
      <c r="AC168" s="99"/>
      <c r="AD168" s="99"/>
      <c r="AE168" s="99"/>
      <c r="AF168" s="99"/>
      <c r="AG168" s="99"/>
      <c r="AH168" s="99"/>
      <c r="AI168" s="99"/>
      <c r="AJ168" s="99"/>
      <c r="AK168" s="99"/>
      <c r="AL168" s="99"/>
      <c r="AM168" s="99"/>
      <c r="AN168" s="99"/>
      <c r="AO168" s="99"/>
      <c r="AP168" s="99"/>
      <c r="AQ168" s="99"/>
    </row>
    <row r="169" spans="1:43" s="97" customFormat="1" ht="24">
      <c r="A169" s="210"/>
      <c r="B169" s="144">
        <v>164</v>
      </c>
      <c r="C169" s="211" t="s">
        <v>213</v>
      </c>
      <c r="D169" s="216" t="s">
        <v>317</v>
      </c>
      <c r="E169" s="212" t="s">
        <v>318</v>
      </c>
      <c r="F169" s="2">
        <v>2</v>
      </c>
      <c r="G169" s="144" t="s">
        <v>35</v>
      </c>
      <c r="H169" s="213">
        <v>2019.1</v>
      </c>
      <c r="I169" s="144">
        <v>8.5</v>
      </c>
      <c r="J169" s="221" t="s">
        <v>319</v>
      </c>
      <c r="K169" s="222" t="s">
        <v>320</v>
      </c>
      <c r="L169" s="222">
        <v>18930171368</v>
      </c>
      <c r="M169" s="223"/>
      <c r="N169" s="46"/>
      <c r="O169" s="224" t="s">
        <v>38</v>
      </c>
      <c r="P169" s="210"/>
      <c r="Q169" s="210"/>
      <c r="R169" s="210"/>
      <c r="S169" s="210"/>
      <c r="T169" s="210"/>
      <c r="U169" s="210"/>
      <c r="V169" s="210"/>
      <c r="W169"/>
      <c r="X169" s="110"/>
      <c r="Y169" s="99"/>
      <c r="Z169" s="99"/>
      <c r="AA169" s="99"/>
      <c r="AB169" s="98">
        <f t="shared" si="2"/>
        <v>0</v>
      </c>
      <c r="AC169" s="99"/>
      <c r="AD169" s="99"/>
      <c r="AE169" s="99"/>
      <c r="AF169" s="99"/>
      <c r="AG169" s="99"/>
      <c r="AH169" s="99"/>
      <c r="AI169" s="99"/>
      <c r="AJ169" s="99"/>
      <c r="AK169" s="99"/>
      <c r="AL169" s="99"/>
      <c r="AM169" s="99"/>
      <c r="AN169" s="99"/>
      <c r="AO169" s="99"/>
      <c r="AP169" s="99"/>
      <c r="AQ169" s="99"/>
    </row>
    <row r="170" spans="1:43" s="97" customFormat="1" ht="13.5">
      <c r="A170" s="210">
        <v>23</v>
      </c>
      <c r="B170" s="144">
        <v>165</v>
      </c>
      <c r="C170" s="211" t="s">
        <v>213</v>
      </c>
      <c r="D170" s="216" t="s">
        <v>317</v>
      </c>
      <c r="E170" s="212" t="s">
        <v>321</v>
      </c>
      <c r="F170" s="2">
        <v>4.2</v>
      </c>
      <c r="G170" s="144" t="s">
        <v>35</v>
      </c>
      <c r="H170" s="213">
        <v>2019.11</v>
      </c>
      <c r="I170" s="144">
        <v>13.8</v>
      </c>
      <c r="J170" s="221" t="s">
        <v>322</v>
      </c>
      <c r="K170" s="222" t="s">
        <v>320</v>
      </c>
      <c r="L170" s="222">
        <v>18930171368</v>
      </c>
      <c r="M170" s="223">
        <v>27.6</v>
      </c>
      <c r="N170" s="46">
        <v>80.3</v>
      </c>
      <c r="O170" s="224" t="s">
        <v>38</v>
      </c>
      <c r="P170" s="210"/>
      <c r="Q170" s="210"/>
      <c r="R170" s="210"/>
      <c r="S170" s="210"/>
      <c r="T170" s="210"/>
      <c r="U170" s="210"/>
      <c r="V170" s="210"/>
      <c r="W170"/>
      <c r="X170" s="110"/>
      <c r="Y170" s="99"/>
      <c r="Z170" s="99"/>
      <c r="AA170" s="99"/>
      <c r="AB170" s="98">
        <f t="shared" si="2"/>
        <v>-25.099999999999994</v>
      </c>
      <c r="AC170" s="99"/>
      <c r="AD170" s="99"/>
      <c r="AE170" s="99"/>
      <c r="AF170" s="99"/>
      <c r="AG170" s="99"/>
      <c r="AH170" s="99"/>
      <c r="AI170" s="99"/>
      <c r="AJ170" s="99"/>
      <c r="AK170" s="99"/>
      <c r="AL170" s="99"/>
      <c r="AM170" s="99"/>
      <c r="AN170" s="99"/>
      <c r="AO170" s="99"/>
      <c r="AP170" s="99"/>
      <c r="AQ170" s="99"/>
    </row>
    <row r="171" spans="1:43" s="97" customFormat="1" ht="13.5">
      <c r="A171" s="210"/>
      <c r="B171" s="144">
        <v>166</v>
      </c>
      <c r="C171" s="211" t="s">
        <v>213</v>
      </c>
      <c r="D171" s="216" t="s">
        <v>317</v>
      </c>
      <c r="E171" s="212" t="s">
        <v>321</v>
      </c>
      <c r="F171" s="2">
        <v>4.2</v>
      </c>
      <c r="G171" s="144" t="s">
        <v>35</v>
      </c>
      <c r="H171" s="213">
        <v>2019.11</v>
      </c>
      <c r="I171" s="144">
        <v>13.8</v>
      </c>
      <c r="J171" s="221" t="s">
        <v>322</v>
      </c>
      <c r="K171" s="222" t="s">
        <v>320</v>
      </c>
      <c r="L171" s="222">
        <v>18930171368</v>
      </c>
      <c r="M171" s="169"/>
      <c r="N171" s="46"/>
      <c r="O171" s="224" t="s">
        <v>38</v>
      </c>
      <c r="P171" s="210"/>
      <c r="Q171" s="210"/>
      <c r="R171" s="210"/>
      <c r="S171" s="210"/>
      <c r="T171" s="210"/>
      <c r="U171" s="210"/>
      <c r="V171" s="210"/>
      <c r="W171"/>
      <c r="X171" s="110"/>
      <c r="Y171" s="99"/>
      <c r="Z171" s="99"/>
      <c r="AA171" s="99"/>
      <c r="AB171" s="98">
        <f t="shared" si="2"/>
        <v>0</v>
      </c>
      <c r="AC171" s="99"/>
      <c r="AD171" s="99"/>
      <c r="AE171" s="99"/>
      <c r="AF171" s="99"/>
      <c r="AG171" s="99"/>
      <c r="AH171" s="99"/>
      <c r="AI171" s="99"/>
      <c r="AJ171" s="99"/>
      <c r="AK171" s="99"/>
      <c r="AL171" s="99"/>
      <c r="AM171" s="99"/>
      <c r="AN171" s="99"/>
      <c r="AO171" s="99"/>
      <c r="AP171" s="99"/>
      <c r="AQ171" s="99"/>
    </row>
    <row r="172" spans="1:43" s="97" customFormat="1" ht="24">
      <c r="A172" s="210">
        <v>24</v>
      </c>
      <c r="B172" s="144">
        <v>167</v>
      </c>
      <c r="C172" s="211" t="s">
        <v>213</v>
      </c>
      <c r="D172" s="216" t="s">
        <v>317</v>
      </c>
      <c r="E172" s="212" t="s">
        <v>323</v>
      </c>
      <c r="F172" s="2">
        <v>3.5</v>
      </c>
      <c r="G172" s="144" t="s">
        <v>35</v>
      </c>
      <c r="H172" s="214">
        <v>2019.9</v>
      </c>
      <c r="I172" s="144">
        <v>12.25</v>
      </c>
      <c r="J172" s="221" t="s">
        <v>324</v>
      </c>
      <c r="K172" s="222" t="s">
        <v>320</v>
      </c>
      <c r="L172" s="222">
        <v>18930171368</v>
      </c>
      <c r="M172" s="223">
        <v>51.5</v>
      </c>
      <c r="N172" s="46">
        <v>141.44</v>
      </c>
      <c r="O172" s="224" t="s">
        <v>38</v>
      </c>
      <c r="P172" s="210"/>
      <c r="Q172" s="210"/>
      <c r="R172" s="210"/>
      <c r="S172" s="210"/>
      <c r="T172" s="210"/>
      <c r="U172" s="210"/>
      <c r="V172" s="210"/>
      <c r="W172" t="s">
        <v>179</v>
      </c>
      <c r="X172" s="230"/>
      <c r="Y172" s="99"/>
      <c r="Z172" s="99"/>
      <c r="AA172" s="99"/>
      <c r="AB172" s="98">
        <f t="shared" si="2"/>
        <v>-38.44</v>
      </c>
      <c r="AC172" s="99"/>
      <c r="AD172" s="99"/>
      <c r="AE172" s="99"/>
      <c r="AF172" s="99"/>
      <c r="AG172" s="99"/>
      <c r="AH172" s="99"/>
      <c r="AI172" s="99"/>
      <c r="AJ172" s="99"/>
      <c r="AK172" s="99"/>
      <c r="AL172" s="99"/>
      <c r="AM172" s="99"/>
      <c r="AN172" s="99"/>
      <c r="AO172" s="99"/>
      <c r="AP172" s="99"/>
      <c r="AQ172" s="99"/>
    </row>
    <row r="173" spans="1:43" s="97" customFormat="1" ht="24">
      <c r="A173" s="210"/>
      <c r="B173" s="144">
        <v>168</v>
      </c>
      <c r="C173" s="211" t="s">
        <v>213</v>
      </c>
      <c r="D173" s="216" t="s">
        <v>317</v>
      </c>
      <c r="E173" s="212" t="s">
        <v>323</v>
      </c>
      <c r="F173" s="2">
        <v>3.5</v>
      </c>
      <c r="G173" s="144" t="s">
        <v>35</v>
      </c>
      <c r="H173" s="214">
        <v>2019.9</v>
      </c>
      <c r="I173" s="144">
        <v>12.25</v>
      </c>
      <c r="J173" s="221" t="s">
        <v>324</v>
      </c>
      <c r="K173" s="222" t="s">
        <v>320</v>
      </c>
      <c r="L173" s="222">
        <v>18930171368</v>
      </c>
      <c r="M173" s="223"/>
      <c r="N173" s="46"/>
      <c r="O173" s="224" t="s">
        <v>38</v>
      </c>
      <c r="P173" s="210"/>
      <c r="Q173" s="210"/>
      <c r="R173" s="210"/>
      <c r="S173" s="210"/>
      <c r="T173" s="210"/>
      <c r="U173" s="210"/>
      <c r="V173" s="210"/>
      <c r="W173"/>
      <c r="X173" s="110"/>
      <c r="Y173" s="99"/>
      <c r="Z173" s="99"/>
      <c r="AA173" s="99"/>
      <c r="AB173" s="98">
        <f t="shared" si="2"/>
        <v>0</v>
      </c>
      <c r="AC173" s="99"/>
      <c r="AD173" s="99"/>
      <c r="AE173" s="99"/>
      <c r="AF173" s="99"/>
      <c r="AG173" s="99"/>
      <c r="AH173" s="99"/>
      <c r="AI173" s="99"/>
      <c r="AJ173" s="99"/>
      <c r="AK173" s="99"/>
      <c r="AL173" s="99"/>
      <c r="AM173" s="99"/>
      <c r="AN173" s="99"/>
      <c r="AO173" s="99"/>
      <c r="AP173" s="99"/>
      <c r="AQ173" s="99"/>
    </row>
    <row r="174" spans="1:43" s="97" customFormat="1" ht="24">
      <c r="A174" s="210"/>
      <c r="B174" s="144">
        <v>169</v>
      </c>
      <c r="C174" s="211" t="s">
        <v>213</v>
      </c>
      <c r="D174" s="216" t="s">
        <v>317</v>
      </c>
      <c r="E174" s="212" t="s">
        <v>325</v>
      </c>
      <c r="F174" s="2">
        <v>4</v>
      </c>
      <c r="G174" s="144" t="s">
        <v>35</v>
      </c>
      <c r="H174" s="214">
        <v>2019.9</v>
      </c>
      <c r="I174" s="144">
        <v>13.5</v>
      </c>
      <c r="J174" s="221" t="s">
        <v>324</v>
      </c>
      <c r="K174" s="222" t="s">
        <v>320</v>
      </c>
      <c r="L174" s="222">
        <v>18930171368</v>
      </c>
      <c r="M174" s="223"/>
      <c r="N174" s="46"/>
      <c r="O174" s="224" t="s">
        <v>38</v>
      </c>
      <c r="P174" s="210"/>
      <c r="Q174" s="210"/>
      <c r="R174" s="210"/>
      <c r="S174" s="210"/>
      <c r="T174" s="210"/>
      <c r="U174" s="210"/>
      <c r="V174" s="210"/>
      <c r="W174"/>
      <c r="X174" s="110"/>
      <c r="Y174" s="99"/>
      <c r="Z174" s="99"/>
      <c r="AA174" s="99"/>
      <c r="AB174" s="98">
        <f t="shared" si="2"/>
        <v>0</v>
      </c>
      <c r="AC174" s="99"/>
      <c r="AD174" s="99"/>
      <c r="AE174" s="99"/>
      <c r="AF174" s="99"/>
      <c r="AG174" s="99"/>
      <c r="AH174" s="99"/>
      <c r="AI174" s="99"/>
      <c r="AJ174" s="99"/>
      <c r="AK174" s="99"/>
      <c r="AL174" s="99"/>
      <c r="AM174" s="99"/>
      <c r="AN174" s="99"/>
      <c r="AO174" s="99"/>
      <c r="AP174" s="99"/>
      <c r="AQ174" s="99"/>
    </row>
    <row r="175" spans="1:43" s="97" customFormat="1" ht="24">
      <c r="A175" s="210"/>
      <c r="B175" s="144">
        <v>170</v>
      </c>
      <c r="C175" s="211" t="s">
        <v>213</v>
      </c>
      <c r="D175" s="216" t="s">
        <v>317</v>
      </c>
      <c r="E175" s="212" t="s">
        <v>325</v>
      </c>
      <c r="F175" s="2">
        <v>4</v>
      </c>
      <c r="G175" s="144" t="s">
        <v>35</v>
      </c>
      <c r="H175" s="214">
        <v>2019.9</v>
      </c>
      <c r="I175" s="144">
        <v>13.5</v>
      </c>
      <c r="J175" s="221" t="s">
        <v>324</v>
      </c>
      <c r="K175" s="222" t="s">
        <v>320</v>
      </c>
      <c r="L175" s="222">
        <v>18930171368</v>
      </c>
      <c r="M175" s="169"/>
      <c r="N175" s="46"/>
      <c r="O175" s="224" t="s">
        <v>38</v>
      </c>
      <c r="P175" s="210"/>
      <c r="Q175" s="210"/>
      <c r="R175" s="210"/>
      <c r="S175" s="210"/>
      <c r="T175" s="210"/>
      <c r="U175" s="210"/>
      <c r="V175" s="210"/>
      <c r="W175"/>
      <c r="X175" s="110"/>
      <c r="Y175" s="99"/>
      <c r="Z175" s="99"/>
      <c r="AA175" s="99"/>
      <c r="AB175" s="98">
        <f t="shared" si="2"/>
        <v>0</v>
      </c>
      <c r="AC175" s="99"/>
      <c r="AD175" s="99"/>
      <c r="AE175" s="99"/>
      <c r="AF175" s="99"/>
      <c r="AG175" s="99"/>
      <c r="AH175" s="99"/>
      <c r="AI175" s="99"/>
      <c r="AJ175" s="99"/>
      <c r="AK175" s="99"/>
      <c r="AL175" s="99"/>
      <c r="AM175" s="99"/>
      <c r="AN175" s="99"/>
      <c r="AO175" s="99"/>
      <c r="AP175" s="99"/>
      <c r="AQ175" s="99"/>
    </row>
    <row r="176" spans="1:28" s="99" customFormat="1" ht="24">
      <c r="A176" s="155">
        <v>25</v>
      </c>
      <c r="B176" s="144">
        <v>171</v>
      </c>
      <c r="C176" s="142" t="s">
        <v>213</v>
      </c>
      <c r="D176" s="217" t="s">
        <v>326</v>
      </c>
      <c r="E176" s="181" t="s">
        <v>327</v>
      </c>
      <c r="F176" s="173">
        <v>1.65</v>
      </c>
      <c r="G176" s="173" t="s">
        <v>35</v>
      </c>
      <c r="H176" s="194">
        <v>2019.11</v>
      </c>
      <c r="I176" s="173">
        <v>7.625</v>
      </c>
      <c r="J176" s="201" t="s">
        <v>328</v>
      </c>
      <c r="K176" s="205" t="s">
        <v>320</v>
      </c>
      <c r="L176" s="205">
        <v>18930171368</v>
      </c>
      <c r="M176" s="206">
        <v>22.87</v>
      </c>
      <c r="N176" s="173">
        <v>90.65</v>
      </c>
      <c r="O176" s="180" t="s">
        <v>38</v>
      </c>
      <c r="P176" s="155"/>
      <c r="Q176" s="155"/>
      <c r="R176" s="155"/>
      <c r="S176" s="155"/>
      <c r="T176" s="155"/>
      <c r="U176" s="155"/>
      <c r="V176" s="155"/>
      <c r="W176"/>
      <c r="X176" s="110"/>
      <c r="AB176" s="98">
        <f t="shared" si="2"/>
        <v>-44.910000000000004</v>
      </c>
    </row>
    <row r="177" spans="1:28" s="99" customFormat="1" ht="24">
      <c r="A177" s="155"/>
      <c r="B177" s="144">
        <v>172</v>
      </c>
      <c r="C177" s="142" t="s">
        <v>213</v>
      </c>
      <c r="D177" s="217" t="s">
        <v>326</v>
      </c>
      <c r="E177" s="181" t="s">
        <v>327</v>
      </c>
      <c r="F177" s="173">
        <v>1.65</v>
      </c>
      <c r="G177" s="173" t="s">
        <v>35</v>
      </c>
      <c r="H177" s="194">
        <v>2019.11</v>
      </c>
      <c r="I177" s="173">
        <v>7.625</v>
      </c>
      <c r="J177" s="201" t="s">
        <v>328</v>
      </c>
      <c r="K177" s="205" t="s">
        <v>320</v>
      </c>
      <c r="L177" s="205">
        <v>18930171368</v>
      </c>
      <c r="M177" s="206"/>
      <c r="N177" s="173"/>
      <c r="O177" s="180" t="s">
        <v>38</v>
      </c>
      <c r="P177" s="155"/>
      <c r="Q177" s="155"/>
      <c r="R177" s="155"/>
      <c r="S177" s="155"/>
      <c r="T177" s="155"/>
      <c r="U177" s="155"/>
      <c r="V177" s="155"/>
      <c r="W177"/>
      <c r="X177" s="110"/>
      <c r="AB177" s="98">
        <f t="shared" si="2"/>
        <v>0</v>
      </c>
    </row>
    <row r="178" spans="1:28" s="99" customFormat="1" ht="24">
      <c r="A178" s="155"/>
      <c r="B178" s="144">
        <v>173</v>
      </c>
      <c r="C178" s="142" t="s">
        <v>213</v>
      </c>
      <c r="D178" s="217" t="s">
        <v>326</v>
      </c>
      <c r="E178" s="181" t="s">
        <v>327</v>
      </c>
      <c r="F178" s="173">
        <v>1.65</v>
      </c>
      <c r="G178" s="173" t="s">
        <v>35</v>
      </c>
      <c r="H178" s="194">
        <v>2019.11</v>
      </c>
      <c r="I178" s="173">
        <v>7.625</v>
      </c>
      <c r="J178" s="201" t="s">
        <v>328</v>
      </c>
      <c r="K178" s="205" t="s">
        <v>320</v>
      </c>
      <c r="L178" s="205">
        <v>18930171368</v>
      </c>
      <c r="M178" s="206"/>
      <c r="N178" s="173"/>
      <c r="O178" s="180" t="s">
        <v>38</v>
      </c>
      <c r="P178" s="155"/>
      <c r="Q178" s="155"/>
      <c r="R178" s="155"/>
      <c r="S178" s="155"/>
      <c r="T178" s="155"/>
      <c r="U178" s="155"/>
      <c r="V178" s="155"/>
      <c r="W178"/>
      <c r="X178" s="110"/>
      <c r="AB178" s="98">
        <f t="shared" si="2"/>
        <v>0</v>
      </c>
    </row>
    <row r="179" spans="1:28" s="99" customFormat="1" ht="24">
      <c r="A179" s="155">
        <v>26</v>
      </c>
      <c r="B179" s="144">
        <v>174</v>
      </c>
      <c r="C179" s="142" t="s">
        <v>213</v>
      </c>
      <c r="D179" s="217" t="s">
        <v>329</v>
      </c>
      <c r="E179" s="181" t="s">
        <v>330</v>
      </c>
      <c r="F179" s="2">
        <v>4</v>
      </c>
      <c r="G179" s="173" t="s">
        <v>35</v>
      </c>
      <c r="H179" s="194">
        <v>2019.11</v>
      </c>
      <c r="I179" s="173">
        <v>13.5</v>
      </c>
      <c r="J179" s="201" t="s">
        <v>331</v>
      </c>
      <c r="K179" s="205" t="s">
        <v>320</v>
      </c>
      <c r="L179" s="205">
        <v>18930171368</v>
      </c>
      <c r="M179" s="206">
        <f>I179+I180+I181+I182+I183</f>
        <v>68.55</v>
      </c>
      <c r="N179" s="173">
        <v>157.58</v>
      </c>
      <c r="O179" s="180" t="s">
        <v>38</v>
      </c>
      <c r="P179" s="155"/>
      <c r="Q179" s="155"/>
      <c r="R179" s="155"/>
      <c r="S179" s="155"/>
      <c r="T179" s="155"/>
      <c r="U179" s="155"/>
      <c r="V179" s="155"/>
      <c r="W179"/>
      <c r="X179" s="110"/>
      <c r="AB179" s="98">
        <f t="shared" si="2"/>
        <v>-20.480000000000018</v>
      </c>
    </row>
    <row r="180" spans="1:28" s="99" customFormat="1" ht="24">
      <c r="A180" s="155"/>
      <c r="B180" s="144">
        <v>175</v>
      </c>
      <c r="C180" s="142" t="s">
        <v>213</v>
      </c>
      <c r="D180" s="217" t="s">
        <v>329</v>
      </c>
      <c r="E180" s="181" t="s">
        <v>330</v>
      </c>
      <c r="F180" s="2">
        <v>4</v>
      </c>
      <c r="G180" s="173" t="s">
        <v>35</v>
      </c>
      <c r="H180" s="194">
        <v>2019.11</v>
      </c>
      <c r="I180" s="173">
        <v>13.5</v>
      </c>
      <c r="J180" s="201" t="s">
        <v>331</v>
      </c>
      <c r="K180" s="205" t="s">
        <v>320</v>
      </c>
      <c r="L180" s="205">
        <v>18930171368</v>
      </c>
      <c r="M180" s="206"/>
      <c r="N180" s="173"/>
      <c r="O180" s="180" t="s">
        <v>38</v>
      </c>
      <c r="P180" s="155"/>
      <c r="Q180" s="155"/>
      <c r="R180" s="155"/>
      <c r="S180" s="155"/>
      <c r="T180" s="155"/>
      <c r="U180" s="155"/>
      <c r="V180" s="155"/>
      <c r="W180"/>
      <c r="X180" s="110"/>
      <c r="AB180" s="98">
        <f t="shared" si="2"/>
        <v>0</v>
      </c>
    </row>
    <row r="181" spans="1:28" s="99" customFormat="1" ht="24">
      <c r="A181" s="155"/>
      <c r="B181" s="144">
        <v>176</v>
      </c>
      <c r="C181" s="142" t="s">
        <v>213</v>
      </c>
      <c r="D181" s="217" t="s">
        <v>329</v>
      </c>
      <c r="E181" s="181" t="s">
        <v>330</v>
      </c>
      <c r="F181" s="2">
        <v>4</v>
      </c>
      <c r="G181" s="173" t="s">
        <v>35</v>
      </c>
      <c r="H181" s="194">
        <v>2019.11</v>
      </c>
      <c r="I181" s="173">
        <v>13.5</v>
      </c>
      <c r="J181" s="201" t="s">
        <v>331</v>
      </c>
      <c r="K181" s="205" t="s">
        <v>320</v>
      </c>
      <c r="L181" s="205">
        <v>18930171368</v>
      </c>
      <c r="M181" s="206"/>
      <c r="N181" s="173"/>
      <c r="O181" s="180" t="s">
        <v>38</v>
      </c>
      <c r="P181" s="155"/>
      <c r="Q181" s="155"/>
      <c r="R181" s="155"/>
      <c r="S181" s="155"/>
      <c r="T181" s="155"/>
      <c r="U181" s="155"/>
      <c r="V181" s="155"/>
      <c r="W181"/>
      <c r="X181" s="110"/>
      <c r="AB181" s="98">
        <f t="shared" si="2"/>
        <v>0</v>
      </c>
    </row>
    <row r="182" spans="1:28" s="99" customFormat="1" ht="24">
      <c r="A182" s="155"/>
      <c r="B182" s="144">
        <v>177</v>
      </c>
      <c r="C182" s="142" t="s">
        <v>213</v>
      </c>
      <c r="D182" s="217" t="s">
        <v>329</v>
      </c>
      <c r="E182" s="181" t="s">
        <v>332</v>
      </c>
      <c r="F182" s="2">
        <v>4.35</v>
      </c>
      <c r="G182" s="173" t="s">
        <v>35</v>
      </c>
      <c r="H182" s="194">
        <v>2019.11</v>
      </c>
      <c r="I182" s="173">
        <f>(F182*3+15)/2</f>
        <v>14.024999999999999</v>
      </c>
      <c r="J182" s="201" t="s">
        <v>331</v>
      </c>
      <c r="K182" s="205" t="s">
        <v>320</v>
      </c>
      <c r="L182" s="205">
        <v>18930171368</v>
      </c>
      <c r="M182" s="206"/>
      <c r="N182" s="173"/>
      <c r="O182" s="180" t="s">
        <v>38</v>
      </c>
      <c r="P182" s="155"/>
      <c r="Q182" s="155"/>
      <c r="R182" s="155"/>
      <c r="S182" s="155"/>
      <c r="T182" s="155"/>
      <c r="U182" s="155"/>
      <c r="V182" s="155"/>
      <c r="W182"/>
      <c r="X182" s="110"/>
      <c r="AB182" s="98">
        <f t="shared" si="2"/>
        <v>0</v>
      </c>
    </row>
    <row r="183" spans="1:28" s="99" customFormat="1" ht="24">
      <c r="A183" s="155"/>
      <c r="B183" s="144">
        <v>178</v>
      </c>
      <c r="C183" s="142" t="s">
        <v>213</v>
      </c>
      <c r="D183" s="217" t="s">
        <v>329</v>
      </c>
      <c r="E183" s="181" t="s">
        <v>332</v>
      </c>
      <c r="F183" s="2">
        <v>4.35</v>
      </c>
      <c r="G183" s="173" t="s">
        <v>35</v>
      </c>
      <c r="H183" s="194">
        <v>2019.11</v>
      </c>
      <c r="I183" s="173">
        <v>14.025</v>
      </c>
      <c r="J183" s="201" t="s">
        <v>331</v>
      </c>
      <c r="K183" s="205" t="s">
        <v>320</v>
      </c>
      <c r="L183" s="205">
        <v>18930171368</v>
      </c>
      <c r="M183" s="206"/>
      <c r="N183" s="173"/>
      <c r="O183" s="180" t="s">
        <v>38</v>
      </c>
      <c r="P183" s="155"/>
      <c r="Q183" s="155"/>
      <c r="R183" s="155"/>
      <c r="S183" s="155"/>
      <c r="T183" s="155"/>
      <c r="U183" s="155"/>
      <c r="V183" s="155"/>
      <c r="W183"/>
      <c r="X183" s="110"/>
      <c r="AB183" s="98">
        <f t="shared" si="2"/>
        <v>0</v>
      </c>
    </row>
    <row r="184" spans="1:43" s="97" customFormat="1" ht="24">
      <c r="A184" s="210">
        <v>27</v>
      </c>
      <c r="B184" s="144">
        <v>179</v>
      </c>
      <c r="C184" s="211" t="s">
        <v>213</v>
      </c>
      <c r="D184" s="216" t="s">
        <v>329</v>
      </c>
      <c r="E184" s="212" t="s">
        <v>333</v>
      </c>
      <c r="F184" s="2">
        <v>0.67</v>
      </c>
      <c r="G184" s="144" t="s">
        <v>334</v>
      </c>
      <c r="H184" s="213">
        <v>2019.1</v>
      </c>
      <c r="I184" s="144">
        <v>4.02</v>
      </c>
      <c r="J184" s="221" t="s">
        <v>335</v>
      </c>
      <c r="K184" s="222" t="s">
        <v>320</v>
      </c>
      <c r="L184" s="222">
        <v>18930171368</v>
      </c>
      <c r="M184" s="223">
        <v>8.04</v>
      </c>
      <c r="N184" s="46">
        <v>59.6</v>
      </c>
      <c r="O184" s="224" t="s">
        <v>38</v>
      </c>
      <c r="P184" s="210"/>
      <c r="Q184" s="210"/>
      <c r="R184" s="210"/>
      <c r="S184" s="210"/>
      <c r="T184" s="210"/>
      <c r="U184" s="210"/>
      <c r="V184" s="210"/>
      <c r="W184"/>
      <c r="X184" s="110"/>
      <c r="Y184" s="99"/>
      <c r="Z184" s="99"/>
      <c r="AA184" s="99"/>
      <c r="AB184" s="98">
        <f t="shared" si="2"/>
        <v>-43.52</v>
      </c>
      <c r="AC184" s="99"/>
      <c r="AD184" s="99"/>
      <c r="AE184" s="99"/>
      <c r="AF184" s="99"/>
      <c r="AG184" s="99"/>
      <c r="AH184" s="99"/>
      <c r="AI184" s="99"/>
      <c r="AJ184" s="99"/>
      <c r="AK184" s="99"/>
      <c r="AL184" s="99"/>
      <c r="AM184" s="99"/>
      <c r="AN184" s="99"/>
      <c r="AO184" s="99"/>
      <c r="AP184" s="99"/>
      <c r="AQ184" s="99"/>
    </row>
    <row r="185" spans="1:43" s="97" customFormat="1" ht="24">
      <c r="A185" s="210"/>
      <c r="B185" s="144">
        <v>180</v>
      </c>
      <c r="C185" s="211" t="s">
        <v>213</v>
      </c>
      <c r="D185" s="216" t="s">
        <v>329</v>
      </c>
      <c r="E185" s="212" t="s">
        <v>333</v>
      </c>
      <c r="F185" s="2">
        <v>0.67</v>
      </c>
      <c r="G185" s="144" t="s">
        <v>334</v>
      </c>
      <c r="H185" s="213">
        <v>2019.1</v>
      </c>
      <c r="I185" s="144">
        <v>4.02</v>
      </c>
      <c r="J185" s="221" t="s">
        <v>335</v>
      </c>
      <c r="K185" s="222" t="s">
        <v>320</v>
      </c>
      <c r="L185" s="222">
        <v>18930171368</v>
      </c>
      <c r="M185" s="223"/>
      <c r="N185" s="46"/>
      <c r="O185" s="224" t="s">
        <v>38</v>
      </c>
      <c r="P185" s="210"/>
      <c r="Q185" s="210"/>
      <c r="R185" s="210"/>
      <c r="S185" s="210"/>
      <c r="T185" s="210"/>
      <c r="U185" s="210"/>
      <c r="V185" s="210"/>
      <c r="W185"/>
      <c r="X185" s="110"/>
      <c r="Y185" s="99"/>
      <c r="Z185" s="99"/>
      <c r="AA185" s="99"/>
      <c r="AB185" s="98">
        <f t="shared" si="2"/>
        <v>0</v>
      </c>
      <c r="AC185" s="99"/>
      <c r="AD185" s="99"/>
      <c r="AE185" s="99"/>
      <c r="AF185" s="99"/>
      <c r="AG185" s="99"/>
      <c r="AH185" s="99"/>
      <c r="AI185" s="99"/>
      <c r="AJ185" s="99"/>
      <c r="AK185" s="99"/>
      <c r="AL185" s="99"/>
      <c r="AM185" s="99"/>
      <c r="AN185" s="99"/>
      <c r="AO185" s="99"/>
      <c r="AP185" s="99"/>
      <c r="AQ185" s="99"/>
    </row>
    <row r="186" spans="1:43" s="97" customFormat="1" ht="24">
      <c r="A186" s="210">
        <v>28</v>
      </c>
      <c r="B186" s="144">
        <v>181</v>
      </c>
      <c r="C186" s="211" t="s">
        <v>213</v>
      </c>
      <c r="D186" s="216" t="s">
        <v>336</v>
      </c>
      <c r="E186" s="212" t="s">
        <v>337</v>
      </c>
      <c r="F186" s="2">
        <v>2.5</v>
      </c>
      <c r="G186" s="144" t="s">
        <v>334</v>
      </c>
      <c r="H186" s="213">
        <v>2019.11</v>
      </c>
      <c r="I186" s="144">
        <v>9.75</v>
      </c>
      <c r="J186" s="221" t="s">
        <v>338</v>
      </c>
      <c r="K186" s="222" t="s">
        <v>320</v>
      </c>
      <c r="L186" s="222">
        <v>18930171368</v>
      </c>
      <c r="M186" s="223">
        <v>19.5</v>
      </c>
      <c r="N186" s="46">
        <v>143.9</v>
      </c>
      <c r="O186" s="224" t="s">
        <v>293</v>
      </c>
      <c r="P186" s="210"/>
      <c r="Q186" s="210"/>
      <c r="R186" s="210"/>
      <c r="S186" s="210"/>
      <c r="T186" s="210"/>
      <c r="U186" s="210"/>
      <c r="V186" s="210"/>
      <c r="W186"/>
      <c r="X186" s="110"/>
      <c r="Y186" s="99"/>
      <c r="Z186" s="99"/>
      <c r="AA186" s="99"/>
      <c r="AB186" s="98">
        <f t="shared" si="2"/>
        <v>-104.9</v>
      </c>
      <c r="AC186" s="99"/>
      <c r="AD186" s="99"/>
      <c r="AE186" s="99"/>
      <c r="AF186" s="99"/>
      <c r="AG186" s="99"/>
      <c r="AH186" s="99"/>
      <c r="AI186" s="99"/>
      <c r="AJ186" s="99"/>
      <c r="AK186" s="99"/>
      <c r="AL186" s="99"/>
      <c r="AM186" s="99"/>
      <c r="AN186" s="99"/>
      <c r="AO186" s="99"/>
      <c r="AP186" s="99"/>
      <c r="AQ186" s="99"/>
    </row>
    <row r="187" spans="1:43" s="97" customFormat="1" ht="24">
      <c r="A187" s="210"/>
      <c r="B187" s="144">
        <v>182</v>
      </c>
      <c r="C187" s="211" t="s">
        <v>213</v>
      </c>
      <c r="D187" s="216" t="s">
        <v>336</v>
      </c>
      <c r="E187" s="212" t="s">
        <v>337</v>
      </c>
      <c r="F187" s="2">
        <v>2.5</v>
      </c>
      <c r="G187" s="144" t="s">
        <v>334</v>
      </c>
      <c r="H187" s="213">
        <v>2019.11</v>
      </c>
      <c r="I187" s="144">
        <v>9.75</v>
      </c>
      <c r="J187" s="221" t="s">
        <v>338</v>
      </c>
      <c r="K187" s="222" t="s">
        <v>320</v>
      </c>
      <c r="L187" s="222">
        <v>18930171368</v>
      </c>
      <c r="M187" s="223"/>
      <c r="N187" s="46"/>
      <c r="O187" s="224" t="s">
        <v>293</v>
      </c>
      <c r="P187" s="210"/>
      <c r="Q187" s="210"/>
      <c r="R187" s="210"/>
      <c r="S187" s="210"/>
      <c r="T187" s="210"/>
      <c r="U187" s="210"/>
      <c r="V187" s="210"/>
      <c r="W187"/>
      <c r="X187" s="110"/>
      <c r="Y187" s="99"/>
      <c r="Z187" s="99"/>
      <c r="AA187" s="99"/>
      <c r="AB187" s="98">
        <f t="shared" si="2"/>
        <v>0</v>
      </c>
      <c r="AC187" s="99"/>
      <c r="AD187" s="99"/>
      <c r="AE187" s="99"/>
      <c r="AF187" s="99"/>
      <c r="AG187" s="99"/>
      <c r="AH187" s="99"/>
      <c r="AI187" s="99"/>
      <c r="AJ187" s="99"/>
      <c r="AK187" s="99"/>
      <c r="AL187" s="99"/>
      <c r="AM187" s="99"/>
      <c r="AN187" s="99"/>
      <c r="AO187" s="99"/>
      <c r="AP187" s="99"/>
      <c r="AQ187" s="99"/>
    </row>
    <row r="188" spans="1:28" s="98" customFormat="1" ht="27" customHeight="1">
      <c r="A188" s="148">
        <v>29</v>
      </c>
      <c r="B188" s="144">
        <v>183</v>
      </c>
      <c r="C188" s="146" t="s">
        <v>213</v>
      </c>
      <c r="D188" s="218" t="s">
        <v>336</v>
      </c>
      <c r="E188" s="188" t="s">
        <v>339</v>
      </c>
      <c r="F188" s="182">
        <v>4</v>
      </c>
      <c r="G188" t="s">
        <v>35</v>
      </c>
      <c r="H188" s="219">
        <v>2019.4</v>
      </c>
      <c r="I188" s="166">
        <v>13.5</v>
      </c>
      <c r="J188" s="202" t="s">
        <v>340</v>
      </c>
      <c r="K188" s="228" t="s">
        <v>341</v>
      </c>
      <c r="L188" s="228">
        <v>13916202964</v>
      </c>
      <c r="M188" s="229">
        <v>26.16</v>
      </c>
      <c r="N188" s="166">
        <v>52.33</v>
      </c>
      <c r="O188" s="143" t="s">
        <v>38</v>
      </c>
      <c r="P188" s="148"/>
      <c r="Q188" s="148"/>
      <c r="R188" s="148"/>
      <c r="S188" s="148"/>
      <c r="T188" s="148"/>
      <c r="U188" s="148"/>
      <c r="V188" s="148"/>
      <c r="W188" t="s">
        <v>306</v>
      </c>
      <c r="X188" s="179"/>
      <c r="AB188" s="98">
        <f t="shared" si="2"/>
        <v>-0.00999999999999801</v>
      </c>
    </row>
    <row r="189" spans="1:28" s="98" customFormat="1" ht="24">
      <c r="A189" s="148"/>
      <c r="B189" s="144">
        <v>184</v>
      </c>
      <c r="C189" s="146" t="s">
        <v>213</v>
      </c>
      <c r="D189" s="218" t="s">
        <v>336</v>
      </c>
      <c r="E189" s="188" t="s">
        <v>339</v>
      </c>
      <c r="F189" s="182">
        <v>4</v>
      </c>
      <c r="G189" t="s">
        <v>35</v>
      </c>
      <c r="H189" s="219">
        <v>2019.4</v>
      </c>
      <c r="I189" s="166">
        <v>13.5</v>
      </c>
      <c r="J189" s="202" t="s">
        <v>340</v>
      </c>
      <c r="K189" s="228" t="s">
        <v>341</v>
      </c>
      <c r="L189" s="228">
        <v>13916202964</v>
      </c>
      <c r="M189" s="166"/>
      <c r="N189" s="166"/>
      <c r="O189" s="143" t="s">
        <v>38</v>
      </c>
      <c r="P189" s="148"/>
      <c r="Q189" s="148"/>
      <c r="R189" s="148"/>
      <c r="S189" s="148"/>
      <c r="T189" s="148"/>
      <c r="U189" s="148"/>
      <c r="V189" s="148"/>
      <c r="W189"/>
      <c r="X189" s="179"/>
      <c r="AB189" s="98">
        <f t="shared" si="2"/>
        <v>0</v>
      </c>
    </row>
    <row r="190" spans="1:43" s="97" customFormat="1" ht="24">
      <c r="A190" s="210">
        <v>30</v>
      </c>
      <c r="B190" s="144">
        <v>185</v>
      </c>
      <c r="C190" s="211" t="s">
        <v>213</v>
      </c>
      <c r="D190" s="216" t="s">
        <v>342</v>
      </c>
      <c r="E190" s="212" t="s">
        <v>343</v>
      </c>
      <c r="F190" s="2">
        <v>0.33</v>
      </c>
      <c r="G190" s="144" t="s">
        <v>334</v>
      </c>
      <c r="H190" s="213">
        <v>2019.11</v>
      </c>
      <c r="I190" s="144">
        <v>1.98</v>
      </c>
      <c r="J190" s="221" t="s">
        <v>344</v>
      </c>
      <c r="K190" s="222" t="s">
        <v>345</v>
      </c>
      <c r="L190" s="222">
        <v>17701767876</v>
      </c>
      <c r="M190" s="223">
        <v>3.96</v>
      </c>
      <c r="N190" s="46">
        <v>32</v>
      </c>
      <c r="O190" s="224" t="s">
        <v>38</v>
      </c>
      <c r="P190" s="210"/>
      <c r="Q190" s="210"/>
      <c r="R190" s="210"/>
      <c r="S190" s="210"/>
      <c r="T190" s="210"/>
      <c r="U190" s="210"/>
      <c r="V190" s="210"/>
      <c r="W190"/>
      <c r="X190" s="110"/>
      <c r="Y190" s="99"/>
      <c r="Z190" s="99"/>
      <c r="AA190" s="99"/>
      <c r="AB190" s="98">
        <f t="shared" si="2"/>
        <v>-24.08</v>
      </c>
      <c r="AC190" s="99"/>
      <c r="AD190" s="99"/>
      <c r="AE190" s="99"/>
      <c r="AF190" s="99"/>
      <c r="AG190" s="99"/>
      <c r="AH190" s="99"/>
      <c r="AI190" s="99"/>
      <c r="AJ190" s="99"/>
      <c r="AK190" s="99"/>
      <c r="AL190" s="99"/>
      <c r="AM190" s="99"/>
      <c r="AN190" s="99"/>
      <c r="AO190" s="99"/>
      <c r="AP190" s="99"/>
      <c r="AQ190" s="99"/>
    </row>
    <row r="191" spans="1:43" s="97" customFormat="1" ht="24">
      <c r="A191" s="210"/>
      <c r="B191" s="144">
        <v>186</v>
      </c>
      <c r="C191" s="211" t="s">
        <v>213</v>
      </c>
      <c r="D191" s="216" t="s">
        <v>342</v>
      </c>
      <c r="E191" s="212" t="s">
        <v>343</v>
      </c>
      <c r="F191" s="2">
        <v>0.33</v>
      </c>
      <c r="G191" s="144" t="s">
        <v>334</v>
      </c>
      <c r="H191" s="213">
        <v>2019.11</v>
      </c>
      <c r="I191" s="144">
        <v>1.98</v>
      </c>
      <c r="J191" s="221" t="s">
        <v>344</v>
      </c>
      <c r="K191" s="222" t="s">
        <v>345</v>
      </c>
      <c r="L191" s="222">
        <v>17701767876</v>
      </c>
      <c r="M191" s="169"/>
      <c r="N191" s="46"/>
      <c r="O191" s="224" t="s">
        <v>38</v>
      </c>
      <c r="P191" s="210"/>
      <c r="Q191" s="210"/>
      <c r="R191" s="210"/>
      <c r="S191" s="210"/>
      <c r="T191" s="210"/>
      <c r="U191" s="210"/>
      <c r="V191" s="210"/>
      <c r="W191"/>
      <c r="X191" s="110"/>
      <c r="Y191" s="99"/>
      <c r="Z191" s="99"/>
      <c r="AA191" s="99"/>
      <c r="AB191" s="98">
        <f t="shared" si="2"/>
        <v>0</v>
      </c>
      <c r="AC191" s="99"/>
      <c r="AD191" s="99"/>
      <c r="AE191" s="99"/>
      <c r="AF191" s="99"/>
      <c r="AG191" s="99"/>
      <c r="AH191" s="99"/>
      <c r="AI191" s="99"/>
      <c r="AJ191" s="99"/>
      <c r="AK191" s="99"/>
      <c r="AL191" s="99"/>
      <c r="AM191" s="99"/>
      <c r="AN191" s="99"/>
      <c r="AO191" s="99"/>
      <c r="AP191" s="99"/>
      <c r="AQ191" s="99"/>
    </row>
    <row r="192" spans="1:43" s="97" customFormat="1" ht="24">
      <c r="A192" s="210">
        <v>31</v>
      </c>
      <c r="B192" s="144">
        <v>187</v>
      </c>
      <c r="C192" s="211" t="s">
        <v>213</v>
      </c>
      <c r="D192" s="216" t="s">
        <v>346</v>
      </c>
      <c r="E192" s="212" t="s">
        <v>347</v>
      </c>
      <c r="F192" s="2">
        <v>3.57</v>
      </c>
      <c r="G192" s="144" t="s">
        <v>35</v>
      </c>
      <c r="H192" s="213">
        <v>2019.1</v>
      </c>
      <c r="I192" s="144">
        <v>12.425</v>
      </c>
      <c r="J192" s="221" t="s">
        <v>348</v>
      </c>
      <c r="K192" s="222" t="s">
        <v>349</v>
      </c>
      <c r="L192" s="222">
        <v>13761325942</v>
      </c>
      <c r="M192" s="223">
        <v>24.85</v>
      </c>
      <c r="N192" s="46">
        <v>78</v>
      </c>
      <c r="O192" s="224" t="s">
        <v>38</v>
      </c>
      <c r="P192" s="210"/>
      <c r="Q192" s="210"/>
      <c r="R192" s="210"/>
      <c r="S192" s="210"/>
      <c r="T192" s="210"/>
      <c r="U192" s="210"/>
      <c r="V192" s="210"/>
      <c r="W192"/>
      <c r="X192" s="110"/>
      <c r="Y192" s="99"/>
      <c r="Z192" s="99"/>
      <c r="AA192" s="99"/>
      <c r="AB192" s="98">
        <f t="shared" si="2"/>
        <v>-28.299999999999997</v>
      </c>
      <c r="AC192" s="99"/>
      <c r="AD192" s="99"/>
      <c r="AE192" s="99"/>
      <c r="AF192" s="99"/>
      <c r="AG192" s="99"/>
      <c r="AH192" s="99"/>
      <c r="AI192" s="99"/>
      <c r="AJ192" s="99"/>
      <c r="AK192" s="99"/>
      <c r="AL192" s="99"/>
      <c r="AM192" s="99"/>
      <c r="AN192" s="99"/>
      <c r="AO192" s="99"/>
      <c r="AP192" s="99"/>
      <c r="AQ192" s="99"/>
    </row>
    <row r="193" spans="1:43" s="97" customFormat="1" ht="24">
      <c r="A193" s="210"/>
      <c r="B193" s="144">
        <v>188</v>
      </c>
      <c r="C193" s="211" t="s">
        <v>213</v>
      </c>
      <c r="D193" s="216" t="s">
        <v>346</v>
      </c>
      <c r="E193" s="212" t="s">
        <v>347</v>
      </c>
      <c r="F193" s="2">
        <v>3.57</v>
      </c>
      <c r="G193" s="144" t="s">
        <v>35</v>
      </c>
      <c r="H193" s="213">
        <v>2019.1</v>
      </c>
      <c r="I193" s="144">
        <v>12.425</v>
      </c>
      <c r="J193" s="221" t="s">
        <v>348</v>
      </c>
      <c r="K193" s="222" t="s">
        <v>349</v>
      </c>
      <c r="L193" s="222">
        <v>13761325942</v>
      </c>
      <c r="M193" s="169"/>
      <c r="N193" s="46"/>
      <c r="O193" s="224" t="s">
        <v>38</v>
      </c>
      <c r="P193" s="210"/>
      <c r="Q193" s="210"/>
      <c r="R193" s="210"/>
      <c r="S193" s="210"/>
      <c r="T193" s="210"/>
      <c r="U193" s="210"/>
      <c r="V193" s="210"/>
      <c r="W193"/>
      <c r="X193" s="110"/>
      <c r="Y193" s="99"/>
      <c r="Z193" s="99"/>
      <c r="AA193" s="99"/>
      <c r="AB193" s="98">
        <f t="shared" si="2"/>
        <v>0</v>
      </c>
      <c r="AC193" s="99"/>
      <c r="AD193" s="99"/>
      <c r="AE193" s="99"/>
      <c r="AF193" s="99"/>
      <c r="AG193" s="99"/>
      <c r="AH193" s="99"/>
      <c r="AI193" s="99"/>
      <c r="AJ193" s="99"/>
      <c r="AK193" s="99"/>
      <c r="AL193" s="99"/>
      <c r="AM193" s="99"/>
      <c r="AN193" s="99"/>
      <c r="AO193" s="99"/>
      <c r="AP193" s="99"/>
      <c r="AQ193" s="99"/>
    </row>
    <row r="194" spans="1:28" s="105" customFormat="1" ht="24">
      <c r="A194" s="143">
        <v>32</v>
      </c>
      <c r="B194" s="144">
        <v>189</v>
      </c>
      <c r="C194" s="146" t="s">
        <v>213</v>
      </c>
      <c r="D194" s="218" t="s">
        <v>350</v>
      </c>
      <c r="E194" s="146" t="s">
        <v>351</v>
      </c>
      <c r="F194" s="2">
        <v>3.3</v>
      </c>
      <c r="G194" t="s">
        <v>309</v>
      </c>
      <c r="H194" s="232">
        <v>2019.7</v>
      </c>
      <c r="I194" s="161">
        <v>11.75</v>
      </c>
      <c r="J194" s="202" t="s">
        <v>352</v>
      </c>
      <c r="K194" s="202" t="s">
        <v>353</v>
      </c>
      <c r="L194" s="202">
        <v>13816780995</v>
      </c>
      <c r="M194" s="241">
        <f>N194/2</f>
        <v>22.59</v>
      </c>
      <c r="N194" s="46">
        <v>45.18</v>
      </c>
      <c r="O194" s="143" t="s">
        <v>293</v>
      </c>
      <c r="P194" s="143"/>
      <c r="Q194" s="143"/>
      <c r="R194" s="143"/>
      <c r="S194" s="143"/>
      <c r="T194" s="143"/>
      <c r="U194" s="143"/>
      <c r="V194" s="143"/>
      <c r="W194" t="s">
        <v>306</v>
      </c>
      <c r="X194" s="250"/>
      <c r="AB194" s="98">
        <f t="shared" si="2"/>
        <v>0</v>
      </c>
    </row>
    <row r="195" spans="1:28" s="105" customFormat="1" ht="24">
      <c r="A195" s="143"/>
      <c r="B195" s="144">
        <v>190</v>
      </c>
      <c r="C195" s="146" t="s">
        <v>213</v>
      </c>
      <c r="D195" s="218" t="s">
        <v>350</v>
      </c>
      <c r="E195" s="146" t="s">
        <v>351</v>
      </c>
      <c r="F195" s="2">
        <v>3.3</v>
      </c>
      <c r="G195" t="s">
        <v>309</v>
      </c>
      <c r="H195" s="232">
        <v>2019.7</v>
      </c>
      <c r="I195" s="161">
        <v>11.75</v>
      </c>
      <c r="J195" s="202" t="s">
        <v>352</v>
      </c>
      <c r="K195" s="202" t="s">
        <v>353</v>
      </c>
      <c r="L195" s="202">
        <v>13816780995</v>
      </c>
      <c r="M195" s="241"/>
      <c r="N195" s="46"/>
      <c r="O195" s="143" t="s">
        <v>293</v>
      </c>
      <c r="P195" s="143"/>
      <c r="Q195" s="143"/>
      <c r="R195" s="143"/>
      <c r="S195" s="143"/>
      <c r="T195" s="143"/>
      <c r="U195" s="143"/>
      <c r="V195" s="143"/>
      <c r="W195"/>
      <c r="X195" s="250"/>
      <c r="AB195" s="98">
        <f t="shared" si="2"/>
        <v>0</v>
      </c>
    </row>
    <row r="196" spans="1:43" s="97" customFormat="1" ht="24">
      <c r="A196" s="210">
        <v>33</v>
      </c>
      <c r="B196" s="144">
        <v>191</v>
      </c>
      <c r="C196" s="211" t="s">
        <v>213</v>
      </c>
      <c r="D196" s="216" t="s">
        <v>354</v>
      </c>
      <c r="E196" s="212" t="s">
        <v>355</v>
      </c>
      <c r="F196" s="2">
        <v>4</v>
      </c>
      <c r="G196" s="144" t="s">
        <v>35</v>
      </c>
      <c r="H196" s="213">
        <v>2019.11</v>
      </c>
      <c r="I196" s="144">
        <v>13.5</v>
      </c>
      <c r="J196" s="221" t="s">
        <v>356</v>
      </c>
      <c r="K196" s="222" t="s">
        <v>357</v>
      </c>
      <c r="L196" s="222">
        <v>13701964151</v>
      </c>
      <c r="M196" s="223">
        <v>40.5</v>
      </c>
      <c r="N196" s="46">
        <v>81</v>
      </c>
      <c r="O196" s="224" t="s">
        <v>38</v>
      </c>
      <c r="P196" s="210"/>
      <c r="Q196" s="210"/>
      <c r="R196" s="210"/>
      <c r="S196" s="210"/>
      <c r="T196" s="210"/>
      <c r="U196" s="210"/>
      <c r="V196" s="210"/>
      <c r="W196" t="s">
        <v>179</v>
      </c>
      <c r="X196" s="110"/>
      <c r="Y196" s="99"/>
      <c r="Z196" s="99"/>
      <c r="AA196" s="99"/>
      <c r="AB196" s="98">
        <f t="shared" si="2"/>
        <v>0</v>
      </c>
      <c r="AC196" s="99"/>
      <c r="AD196" s="99"/>
      <c r="AE196" s="99"/>
      <c r="AF196" s="99"/>
      <c r="AG196" s="99"/>
      <c r="AH196" s="99"/>
      <c r="AI196" s="99"/>
      <c r="AJ196" s="99"/>
      <c r="AK196" s="99"/>
      <c r="AL196" s="99"/>
      <c r="AM196" s="99"/>
      <c r="AN196" s="99"/>
      <c r="AO196" s="99"/>
      <c r="AP196" s="99"/>
      <c r="AQ196" s="99"/>
    </row>
    <row r="197" spans="1:43" s="97" customFormat="1" ht="24">
      <c r="A197" s="210"/>
      <c r="B197" s="144">
        <v>192</v>
      </c>
      <c r="C197" s="211" t="s">
        <v>213</v>
      </c>
      <c r="D197" s="216" t="s">
        <v>354</v>
      </c>
      <c r="E197" s="212" t="s">
        <v>355</v>
      </c>
      <c r="F197" s="2">
        <v>4</v>
      </c>
      <c r="G197" s="144" t="s">
        <v>35</v>
      </c>
      <c r="H197" s="213">
        <v>2019.11</v>
      </c>
      <c r="I197" s="144">
        <v>13.5</v>
      </c>
      <c r="J197" s="221" t="s">
        <v>356</v>
      </c>
      <c r="K197" s="222" t="s">
        <v>357</v>
      </c>
      <c r="L197" s="222">
        <v>13701964151</v>
      </c>
      <c r="M197" s="223"/>
      <c r="N197" s="46"/>
      <c r="O197" s="224" t="s">
        <v>38</v>
      </c>
      <c r="P197" s="210"/>
      <c r="Q197" s="210"/>
      <c r="R197" s="210"/>
      <c r="S197" s="210"/>
      <c r="T197" s="210"/>
      <c r="U197" s="210"/>
      <c r="V197" s="210"/>
      <c r="W197"/>
      <c r="X197" s="110"/>
      <c r="Y197" s="99"/>
      <c r="Z197" s="99"/>
      <c r="AA197" s="99"/>
      <c r="AB197" s="98">
        <f t="shared" si="2"/>
        <v>0</v>
      </c>
      <c r="AC197" s="99"/>
      <c r="AD197" s="99"/>
      <c r="AE197" s="99"/>
      <c r="AF197" s="99"/>
      <c r="AG197" s="99"/>
      <c r="AH197" s="99"/>
      <c r="AI197" s="99"/>
      <c r="AJ197" s="99"/>
      <c r="AK197" s="99"/>
      <c r="AL197" s="99"/>
      <c r="AM197" s="99"/>
      <c r="AN197" s="99"/>
      <c r="AO197" s="99"/>
      <c r="AP197" s="99"/>
      <c r="AQ197" s="99"/>
    </row>
    <row r="198" spans="1:43" s="97" customFormat="1" ht="24">
      <c r="A198" s="210"/>
      <c r="B198" s="144">
        <v>193</v>
      </c>
      <c r="C198" s="211" t="s">
        <v>213</v>
      </c>
      <c r="D198" s="216" t="s">
        <v>354</v>
      </c>
      <c r="E198" s="212" t="s">
        <v>355</v>
      </c>
      <c r="F198" s="2">
        <v>4</v>
      </c>
      <c r="G198" s="144" t="s">
        <v>35</v>
      </c>
      <c r="H198" s="213">
        <v>2019.11</v>
      </c>
      <c r="I198" s="144">
        <v>13.5</v>
      </c>
      <c r="J198" s="221" t="s">
        <v>356</v>
      </c>
      <c r="K198" s="222" t="s">
        <v>357</v>
      </c>
      <c r="L198" s="222">
        <v>13701964151</v>
      </c>
      <c r="M198" s="223"/>
      <c r="N198" s="46"/>
      <c r="O198" s="224" t="s">
        <v>38</v>
      </c>
      <c r="P198" s="210"/>
      <c r="Q198" s="210"/>
      <c r="R198" s="210"/>
      <c r="S198" s="210"/>
      <c r="T198" s="210"/>
      <c r="U198" s="210"/>
      <c r="V198" s="210"/>
      <c r="W198"/>
      <c r="X198" s="110"/>
      <c r="Y198" s="99"/>
      <c r="Z198" s="99"/>
      <c r="AA198" s="99"/>
      <c r="AB198" s="98">
        <f aca="true" t="shared" si="3" ref="AB198:AB261">M198*2-N198</f>
        <v>0</v>
      </c>
      <c r="AC198" s="99"/>
      <c r="AD198" s="99"/>
      <c r="AE198" s="99"/>
      <c r="AF198" s="99"/>
      <c r="AG198" s="99"/>
      <c r="AH198" s="99"/>
      <c r="AI198" s="99"/>
      <c r="AJ198" s="99"/>
      <c r="AK198" s="99"/>
      <c r="AL198" s="99"/>
      <c r="AM198" s="99"/>
      <c r="AN198" s="99"/>
      <c r="AO198" s="99"/>
      <c r="AP198" s="99"/>
      <c r="AQ198" s="99"/>
    </row>
    <row r="199" spans="1:28" s="99" customFormat="1" ht="24">
      <c r="A199" s="155">
        <v>34</v>
      </c>
      <c r="B199" s="144">
        <v>194</v>
      </c>
      <c r="C199" s="142" t="s">
        <v>213</v>
      </c>
      <c r="D199" s="217" t="s">
        <v>358</v>
      </c>
      <c r="E199" s="181" t="s">
        <v>359</v>
      </c>
      <c r="F199" s="2">
        <v>0.27</v>
      </c>
      <c r="G199" s="173" t="s">
        <v>35</v>
      </c>
      <c r="H199" s="194">
        <v>2019.12</v>
      </c>
      <c r="I199" s="173">
        <f>F199*6</f>
        <v>1.62</v>
      </c>
      <c r="J199" s="201" t="s">
        <v>360</v>
      </c>
      <c r="K199" s="205" t="s">
        <v>361</v>
      </c>
      <c r="L199" s="205">
        <v>13381915615</v>
      </c>
      <c r="M199" s="206">
        <v>23.62</v>
      </c>
      <c r="N199" s="173">
        <v>125.46</v>
      </c>
      <c r="O199" s="180" t="s">
        <v>38</v>
      </c>
      <c r="P199" s="155"/>
      <c r="Q199" s="155"/>
      <c r="R199" s="155"/>
      <c r="S199" s="155"/>
      <c r="T199" s="155"/>
      <c r="U199" s="155"/>
      <c r="V199" s="155"/>
      <c r="W199"/>
      <c r="X199" s="110"/>
      <c r="AB199" s="98">
        <f t="shared" si="3"/>
        <v>-78.22</v>
      </c>
    </row>
    <row r="200" spans="1:28" s="99" customFormat="1" ht="24">
      <c r="A200" s="155"/>
      <c r="B200" s="144">
        <v>195</v>
      </c>
      <c r="C200" s="142" t="s">
        <v>213</v>
      </c>
      <c r="D200" s="217" t="s">
        <v>358</v>
      </c>
      <c r="E200" s="181" t="s">
        <v>362</v>
      </c>
      <c r="F200" s="2">
        <v>3</v>
      </c>
      <c r="G200" s="173" t="s">
        <v>35</v>
      </c>
      <c r="H200" s="194">
        <v>2019.12</v>
      </c>
      <c r="I200" s="173">
        <v>11</v>
      </c>
      <c r="J200" s="201" t="s">
        <v>360</v>
      </c>
      <c r="K200" s="205" t="s">
        <v>361</v>
      </c>
      <c r="L200" s="205">
        <v>13381915615</v>
      </c>
      <c r="M200" s="206"/>
      <c r="N200" s="173"/>
      <c r="O200" s="180" t="s">
        <v>38</v>
      </c>
      <c r="P200" s="155"/>
      <c r="Q200" s="155"/>
      <c r="R200" s="155"/>
      <c r="S200" s="155"/>
      <c r="T200" s="155"/>
      <c r="U200" s="155"/>
      <c r="V200" s="155"/>
      <c r="W200"/>
      <c r="X200" s="110"/>
      <c r="AB200" s="98">
        <f t="shared" si="3"/>
        <v>0</v>
      </c>
    </row>
    <row r="201" spans="1:28" s="99" customFormat="1" ht="24">
      <c r="A201" s="155"/>
      <c r="B201" s="144">
        <v>196</v>
      </c>
      <c r="C201" s="142" t="s">
        <v>213</v>
      </c>
      <c r="D201" s="217" t="s">
        <v>358</v>
      </c>
      <c r="E201" s="181" t="s">
        <v>362</v>
      </c>
      <c r="F201" s="2">
        <v>3</v>
      </c>
      <c r="G201" s="173" t="s">
        <v>35</v>
      </c>
      <c r="H201" s="194">
        <v>2019.12</v>
      </c>
      <c r="I201" s="173">
        <v>11</v>
      </c>
      <c r="J201" s="201" t="s">
        <v>360</v>
      </c>
      <c r="K201" s="205" t="s">
        <v>361</v>
      </c>
      <c r="L201" s="205">
        <v>13381915615</v>
      </c>
      <c r="M201" s="206"/>
      <c r="N201" s="173"/>
      <c r="O201" s="180" t="s">
        <v>38</v>
      </c>
      <c r="P201" s="155"/>
      <c r="Q201" s="155"/>
      <c r="R201" s="155"/>
      <c r="S201" s="155"/>
      <c r="T201" s="155"/>
      <c r="U201" s="155"/>
      <c r="V201" s="155"/>
      <c r="W201"/>
      <c r="X201" s="110"/>
      <c r="AB201" s="98">
        <f t="shared" si="3"/>
        <v>0</v>
      </c>
    </row>
    <row r="202" spans="1:28" s="99" customFormat="1" ht="24">
      <c r="A202" s="155">
        <v>35</v>
      </c>
      <c r="B202" s="144">
        <v>197</v>
      </c>
      <c r="C202" s="142" t="s">
        <v>213</v>
      </c>
      <c r="D202" s="217" t="s">
        <v>336</v>
      </c>
      <c r="E202" s="181" t="s">
        <v>363</v>
      </c>
      <c r="F202" s="2">
        <v>6</v>
      </c>
      <c r="G202" s="173" t="s">
        <v>35</v>
      </c>
      <c r="H202" s="194">
        <v>2019.12</v>
      </c>
      <c r="I202" s="173">
        <v>16.5</v>
      </c>
      <c r="J202" s="201" t="s">
        <v>331</v>
      </c>
      <c r="K202" s="205" t="s">
        <v>320</v>
      </c>
      <c r="L202" s="205">
        <v>18930171368</v>
      </c>
      <c r="M202" s="206">
        <v>49.5</v>
      </c>
      <c r="N202" s="173">
        <v>106.26</v>
      </c>
      <c r="O202" s="180" t="s">
        <v>38</v>
      </c>
      <c r="P202" s="155"/>
      <c r="Q202" s="155"/>
      <c r="R202" s="155"/>
      <c r="S202" s="155"/>
      <c r="T202" s="155"/>
      <c r="U202" s="155"/>
      <c r="V202" s="155"/>
      <c r="W202"/>
      <c r="X202" s="110"/>
      <c r="AB202" s="98">
        <f t="shared" si="3"/>
        <v>-7.260000000000005</v>
      </c>
    </row>
    <row r="203" spans="1:28" s="99" customFormat="1" ht="24">
      <c r="A203" s="155"/>
      <c r="B203" s="144">
        <v>198</v>
      </c>
      <c r="C203" s="142" t="s">
        <v>213</v>
      </c>
      <c r="D203" s="217" t="s">
        <v>336</v>
      </c>
      <c r="E203" s="181" t="s">
        <v>363</v>
      </c>
      <c r="F203" s="2">
        <v>6</v>
      </c>
      <c r="G203" s="173" t="s">
        <v>35</v>
      </c>
      <c r="H203" s="194">
        <v>2019.12</v>
      </c>
      <c r="I203" s="173">
        <v>16.5</v>
      </c>
      <c r="J203" s="201" t="s">
        <v>331</v>
      </c>
      <c r="K203" s="205" t="s">
        <v>320</v>
      </c>
      <c r="L203" s="205">
        <v>18930171368</v>
      </c>
      <c r="M203" s="206"/>
      <c r="N203" s="173"/>
      <c r="O203" s="180" t="s">
        <v>38</v>
      </c>
      <c r="P203" s="155"/>
      <c r="Q203" s="155"/>
      <c r="R203" s="155"/>
      <c r="S203" s="155"/>
      <c r="T203" s="155"/>
      <c r="U203" s="155"/>
      <c r="V203" s="155"/>
      <c r="W203"/>
      <c r="X203" s="110"/>
      <c r="AB203" s="98">
        <f t="shared" si="3"/>
        <v>0</v>
      </c>
    </row>
    <row r="204" spans="1:28" s="99" customFormat="1" ht="24">
      <c r="A204" s="155"/>
      <c r="B204" s="144">
        <v>199</v>
      </c>
      <c r="C204" s="142" t="s">
        <v>213</v>
      </c>
      <c r="D204" s="217" t="s">
        <v>336</v>
      </c>
      <c r="E204" s="181" t="s">
        <v>363</v>
      </c>
      <c r="F204" s="2">
        <v>6</v>
      </c>
      <c r="G204" s="173" t="s">
        <v>35</v>
      </c>
      <c r="H204" s="194">
        <v>2019.12</v>
      </c>
      <c r="I204" s="173">
        <v>16.5</v>
      </c>
      <c r="J204" s="201" t="s">
        <v>331</v>
      </c>
      <c r="K204" s="205" t="s">
        <v>320</v>
      </c>
      <c r="L204" s="205">
        <v>18930171368</v>
      </c>
      <c r="M204" s="206"/>
      <c r="N204" s="173"/>
      <c r="O204" s="180" t="s">
        <v>38</v>
      </c>
      <c r="P204" s="155"/>
      <c r="Q204" s="155"/>
      <c r="R204" s="155"/>
      <c r="S204" s="155"/>
      <c r="T204" s="155"/>
      <c r="U204" s="155"/>
      <c r="V204" s="155"/>
      <c r="W204"/>
      <c r="X204" s="110"/>
      <c r="AB204" s="98">
        <f t="shared" si="3"/>
        <v>0</v>
      </c>
    </row>
    <row r="205" spans="1:28" s="99" customFormat="1" ht="24">
      <c r="A205" s="155">
        <v>36</v>
      </c>
      <c r="B205" s="144">
        <v>200</v>
      </c>
      <c r="C205" s="142" t="s">
        <v>213</v>
      </c>
      <c r="D205" s="217" t="s">
        <v>364</v>
      </c>
      <c r="E205" s="181" t="s">
        <v>365</v>
      </c>
      <c r="F205" s="2">
        <v>0.87</v>
      </c>
      <c r="G205" t="s">
        <v>309</v>
      </c>
      <c r="H205" s="194">
        <v>2019.11</v>
      </c>
      <c r="I205" s="173">
        <f aca="true" t="shared" si="4" ref="I205:I220">F205*12/2</f>
        <v>5.22</v>
      </c>
      <c r="J205" s="201" t="s">
        <v>366</v>
      </c>
      <c r="K205" s="205" t="s">
        <v>367</v>
      </c>
      <c r="L205" s="205">
        <v>13681975687</v>
      </c>
      <c r="M205" s="206">
        <f>SUM(I205:I225)</f>
        <v>178.01999999999998</v>
      </c>
      <c r="N205" s="173">
        <v>529.1</v>
      </c>
      <c r="O205" s="180" t="s">
        <v>38</v>
      </c>
      <c r="P205" s="155"/>
      <c r="Q205" s="155"/>
      <c r="R205" s="155"/>
      <c r="S205" s="155"/>
      <c r="T205" s="155"/>
      <c r="U205" s="155"/>
      <c r="V205" s="155"/>
      <c r="W205"/>
      <c r="X205" s="110"/>
      <c r="AB205" s="98">
        <f t="shared" si="3"/>
        <v>-173.06000000000006</v>
      </c>
    </row>
    <row r="206" spans="1:28" s="99" customFormat="1" ht="24">
      <c r="A206" s="155"/>
      <c r="B206" s="144">
        <v>201</v>
      </c>
      <c r="C206" s="142" t="s">
        <v>213</v>
      </c>
      <c r="D206" s="217" t="s">
        <v>364</v>
      </c>
      <c r="E206" s="181" t="s">
        <v>365</v>
      </c>
      <c r="F206" s="2">
        <v>0.87</v>
      </c>
      <c r="G206" t="s">
        <v>309</v>
      </c>
      <c r="H206" s="194">
        <v>2019.11</v>
      </c>
      <c r="I206" s="173">
        <f t="shared" si="4"/>
        <v>5.22</v>
      </c>
      <c r="J206" s="201" t="s">
        <v>366</v>
      </c>
      <c r="K206" s="205" t="s">
        <v>367</v>
      </c>
      <c r="L206" s="205">
        <v>13681975687</v>
      </c>
      <c r="M206" s="172"/>
      <c r="N206" s="173"/>
      <c r="O206" s="180" t="s">
        <v>38</v>
      </c>
      <c r="P206" s="155"/>
      <c r="Q206" s="155"/>
      <c r="R206" s="155"/>
      <c r="S206" s="155"/>
      <c r="T206" s="155"/>
      <c r="U206" s="155"/>
      <c r="V206" s="155"/>
      <c r="W206"/>
      <c r="X206" s="110"/>
      <c r="AB206" s="98">
        <f t="shared" si="3"/>
        <v>0</v>
      </c>
    </row>
    <row r="207" spans="1:28" s="99" customFormat="1" ht="24">
      <c r="A207" s="155"/>
      <c r="B207" s="144">
        <v>202</v>
      </c>
      <c r="C207" s="142" t="s">
        <v>213</v>
      </c>
      <c r="D207" s="217" t="s">
        <v>364</v>
      </c>
      <c r="E207" s="181" t="s">
        <v>365</v>
      </c>
      <c r="F207" s="2">
        <v>0.87</v>
      </c>
      <c r="G207" t="s">
        <v>309</v>
      </c>
      <c r="H207" s="194">
        <v>2019.11</v>
      </c>
      <c r="I207" s="173">
        <f t="shared" si="4"/>
        <v>5.22</v>
      </c>
      <c r="J207" s="201" t="s">
        <v>366</v>
      </c>
      <c r="K207" s="205" t="s">
        <v>367</v>
      </c>
      <c r="L207" s="205">
        <v>13681975687</v>
      </c>
      <c r="M207" s="172"/>
      <c r="N207" s="173"/>
      <c r="O207" s="180" t="s">
        <v>38</v>
      </c>
      <c r="P207" s="155"/>
      <c r="Q207" s="155"/>
      <c r="R207" s="155"/>
      <c r="S207" s="155"/>
      <c r="T207" s="155"/>
      <c r="U207" s="155"/>
      <c r="V207" s="155"/>
      <c r="W207"/>
      <c r="X207" s="110"/>
      <c r="AB207" s="98">
        <f t="shared" si="3"/>
        <v>0</v>
      </c>
    </row>
    <row r="208" spans="1:28" s="99" customFormat="1" ht="24">
      <c r="A208" s="155"/>
      <c r="B208" s="144">
        <v>203</v>
      </c>
      <c r="C208" s="142" t="s">
        <v>213</v>
      </c>
      <c r="D208" s="217" t="s">
        <v>364</v>
      </c>
      <c r="E208" s="181" t="s">
        <v>365</v>
      </c>
      <c r="F208" s="2">
        <v>0.87</v>
      </c>
      <c r="G208" t="s">
        <v>309</v>
      </c>
      <c r="H208" s="194">
        <v>2019.11</v>
      </c>
      <c r="I208" s="173">
        <f t="shared" si="4"/>
        <v>5.22</v>
      </c>
      <c r="J208" s="201" t="s">
        <v>366</v>
      </c>
      <c r="K208" s="205" t="s">
        <v>367</v>
      </c>
      <c r="L208" s="205">
        <v>13681975687</v>
      </c>
      <c r="M208" s="172"/>
      <c r="N208" s="173"/>
      <c r="O208" s="180" t="s">
        <v>38</v>
      </c>
      <c r="P208" s="155"/>
      <c r="Q208" s="155"/>
      <c r="R208" s="155"/>
      <c r="S208" s="155"/>
      <c r="T208" s="155"/>
      <c r="U208" s="155"/>
      <c r="V208" s="155"/>
      <c r="W208"/>
      <c r="X208" s="110"/>
      <c r="AB208" s="98">
        <f t="shared" si="3"/>
        <v>0</v>
      </c>
    </row>
    <row r="209" spans="1:28" s="99" customFormat="1" ht="24">
      <c r="A209" s="155"/>
      <c r="B209" s="144">
        <v>204</v>
      </c>
      <c r="C209" s="142" t="s">
        <v>213</v>
      </c>
      <c r="D209" s="217" t="s">
        <v>364</v>
      </c>
      <c r="E209" s="181" t="s">
        <v>365</v>
      </c>
      <c r="F209" s="2">
        <v>0.87</v>
      </c>
      <c r="G209" t="s">
        <v>309</v>
      </c>
      <c r="H209" s="194">
        <v>2019.11</v>
      </c>
      <c r="I209" s="173">
        <f t="shared" si="4"/>
        <v>5.22</v>
      </c>
      <c r="J209" s="201" t="s">
        <v>366</v>
      </c>
      <c r="K209" s="205" t="s">
        <v>367</v>
      </c>
      <c r="L209" s="205">
        <v>13681975687</v>
      </c>
      <c r="M209" s="172"/>
      <c r="N209" s="173"/>
      <c r="O209" s="180" t="s">
        <v>38</v>
      </c>
      <c r="P209" s="155"/>
      <c r="Q209" s="155"/>
      <c r="R209" s="155"/>
      <c r="S209" s="155"/>
      <c r="T209" s="155"/>
      <c r="U209" s="155"/>
      <c r="V209" s="155"/>
      <c r="W209"/>
      <c r="X209" s="110"/>
      <c r="AB209" s="98">
        <f t="shared" si="3"/>
        <v>0</v>
      </c>
    </row>
    <row r="210" spans="1:28" s="99" customFormat="1" ht="24">
      <c r="A210" s="155"/>
      <c r="B210" s="144">
        <v>205</v>
      </c>
      <c r="C210" s="142" t="s">
        <v>213</v>
      </c>
      <c r="D210" s="217" t="s">
        <v>364</v>
      </c>
      <c r="E210" s="181" t="s">
        <v>365</v>
      </c>
      <c r="F210" s="2">
        <v>0.87</v>
      </c>
      <c r="G210" t="s">
        <v>309</v>
      </c>
      <c r="H210" s="194">
        <v>2019.11</v>
      </c>
      <c r="I210" s="173">
        <f t="shared" si="4"/>
        <v>5.22</v>
      </c>
      <c r="J210" s="201" t="s">
        <v>366</v>
      </c>
      <c r="K210" s="205" t="s">
        <v>367</v>
      </c>
      <c r="L210" s="205">
        <v>13681975687</v>
      </c>
      <c r="M210" s="172"/>
      <c r="N210" s="173"/>
      <c r="O210" s="180" t="s">
        <v>38</v>
      </c>
      <c r="P210" s="155"/>
      <c r="Q210" s="155"/>
      <c r="R210" s="155"/>
      <c r="S210" s="155"/>
      <c r="T210" s="155"/>
      <c r="U210" s="155"/>
      <c r="V210" s="155"/>
      <c r="W210"/>
      <c r="X210" s="110"/>
      <c r="Y210" s="208"/>
      <c r="AB210" s="98">
        <f t="shared" si="3"/>
        <v>0</v>
      </c>
    </row>
    <row r="211" spans="1:28" s="99" customFormat="1" ht="24">
      <c r="A211" s="155"/>
      <c r="B211" s="144">
        <v>206</v>
      </c>
      <c r="C211" s="142" t="s">
        <v>213</v>
      </c>
      <c r="D211" s="217" t="s">
        <v>364</v>
      </c>
      <c r="E211" s="181" t="s">
        <v>365</v>
      </c>
      <c r="F211" s="2">
        <v>0.87</v>
      </c>
      <c r="G211" t="s">
        <v>309</v>
      </c>
      <c r="H211" s="194">
        <v>2019.11</v>
      </c>
      <c r="I211" s="173">
        <f t="shared" si="4"/>
        <v>5.22</v>
      </c>
      <c r="J211" s="201" t="s">
        <v>366</v>
      </c>
      <c r="K211" s="205" t="s">
        <v>367</v>
      </c>
      <c r="L211" s="205">
        <v>13681975687</v>
      </c>
      <c r="M211" s="172"/>
      <c r="N211" s="173"/>
      <c r="O211" s="180" t="s">
        <v>38</v>
      </c>
      <c r="P211" s="155"/>
      <c r="Q211" s="155"/>
      <c r="R211" s="155"/>
      <c r="S211" s="155"/>
      <c r="T211" s="155"/>
      <c r="U211" s="155"/>
      <c r="V211" s="155"/>
      <c r="W211"/>
      <c r="X211" s="110"/>
      <c r="AB211" s="98">
        <f t="shared" si="3"/>
        <v>0</v>
      </c>
    </row>
    <row r="212" spans="1:28" s="99" customFormat="1" ht="24">
      <c r="A212" s="155"/>
      <c r="B212" s="144">
        <v>207</v>
      </c>
      <c r="C212" s="142" t="s">
        <v>213</v>
      </c>
      <c r="D212" s="217" t="s">
        <v>364</v>
      </c>
      <c r="E212" s="181" t="s">
        <v>365</v>
      </c>
      <c r="F212" s="2">
        <v>0.87</v>
      </c>
      <c r="G212" t="s">
        <v>309</v>
      </c>
      <c r="H212" s="194">
        <v>2019.11</v>
      </c>
      <c r="I212" s="173">
        <f t="shared" si="4"/>
        <v>5.22</v>
      </c>
      <c r="J212" s="201" t="s">
        <v>366</v>
      </c>
      <c r="K212" s="205" t="s">
        <v>367</v>
      </c>
      <c r="L212" s="205">
        <v>13681975687</v>
      </c>
      <c r="M212" s="172"/>
      <c r="N212" s="173"/>
      <c r="O212" s="180" t="s">
        <v>38</v>
      </c>
      <c r="P212" s="155"/>
      <c r="Q212" s="155"/>
      <c r="R212" s="155"/>
      <c r="S212" s="155"/>
      <c r="T212" s="155"/>
      <c r="U212" s="155"/>
      <c r="V212" s="155"/>
      <c r="W212"/>
      <c r="X212" s="110"/>
      <c r="AB212" s="98">
        <f t="shared" si="3"/>
        <v>0</v>
      </c>
    </row>
    <row r="213" spans="1:28" s="99" customFormat="1" ht="24">
      <c r="A213" s="155"/>
      <c r="B213" s="144">
        <v>208</v>
      </c>
      <c r="C213" s="142" t="s">
        <v>213</v>
      </c>
      <c r="D213" s="217" t="s">
        <v>364</v>
      </c>
      <c r="E213" s="181" t="s">
        <v>365</v>
      </c>
      <c r="F213" s="2">
        <v>0.87</v>
      </c>
      <c r="G213" t="s">
        <v>309</v>
      </c>
      <c r="H213" s="194">
        <v>2019.11</v>
      </c>
      <c r="I213" s="173">
        <f t="shared" si="4"/>
        <v>5.22</v>
      </c>
      <c r="J213" s="201" t="s">
        <v>366</v>
      </c>
      <c r="K213" s="205" t="s">
        <v>367</v>
      </c>
      <c r="L213" s="205">
        <v>13681975687</v>
      </c>
      <c r="M213" s="172"/>
      <c r="N213" s="173"/>
      <c r="O213" s="180" t="s">
        <v>38</v>
      </c>
      <c r="P213" s="155"/>
      <c r="Q213" s="155"/>
      <c r="R213" s="155"/>
      <c r="S213" s="155"/>
      <c r="T213" s="155"/>
      <c r="U213" s="155"/>
      <c r="V213" s="155"/>
      <c r="W213"/>
      <c r="X213" s="110"/>
      <c r="AB213" s="98">
        <f t="shared" si="3"/>
        <v>0</v>
      </c>
    </row>
    <row r="214" spans="1:28" s="99" customFormat="1" ht="24">
      <c r="A214" s="155"/>
      <c r="B214" s="144">
        <v>209</v>
      </c>
      <c r="C214" s="142" t="s">
        <v>213</v>
      </c>
      <c r="D214" s="217" t="s">
        <v>364</v>
      </c>
      <c r="E214" s="181" t="s">
        <v>365</v>
      </c>
      <c r="F214" s="2">
        <v>0.87</v>
      </c>
      <c r="G214" t="s">
        <v>309</v>
      </c>
      <c r="H214" s="194">
        <v>2019.11</v>
      </c>
      <c r="I214" s="173">
        <f t="shared" si="4"/>
        <v>5.22</v>
      </c>
      <c r="J214" s="201" t="s">
        <v>366</v>
      </c>
      <c r="K214" s="205" t="s">
        <v>367</v>
      </c>
      <c r="L214" s="205">
        <v>13681975687</v>
      </c>
      <c r="M214" s="172"/>
      <c r="N214" s="173"/>
      <c r="O214" s="180" t="s">
        <v>38</v>
      </c>
      <c r="P214" s="155"/>
      <c r="Q214" s="155"/>
      <c r="R214" s="155"/>
      <c r="S214" s="155"/>
      <c r="T214" s="155"/>
      <c r="U214" s="155"/>
      <c r="V214" s="155"/>
      <c r="W214"/>
      <c r="X214" s="110"/>
      <c r="AB214" s="98">
        <f t="shared" si="3"/>
        <v>0</v>
      </c>
    </row>
    <row r="215" spans="1:28" s="99" customFormat="1" ht="24">
      <c r="A215" s="155"/>
      <c r="B215" s="144">
        <v>210</v>
      </c>
      <c r="C215" s="142" t="s">
        <v>213</v>
      </c>
      <c r="D215" s="217" t="s">
        <v>364</v>
      </c>
      <c r="E215" s="181" t="s">
        <v>365</v>
      </c>
      <c r="F215" s="2">
        <v>0.87</v>
      </c>
      <c r="G215" t="s">
        <v>309</v>
      </c>
      <c r="H215" s="194">
        <v>2019.11</v>
      </c>
      <c r="I215" s="173">
        <f t="shared" si="4"/>
        <v>5.22</v>
      </c>
      <c r="J215" s="201" t="s">
        <v>366</v>
      </c>
      <c r="K215" s="205" t="s">
        <v>367</v>
      </c>
      <c r="L215" s="205">
        <v>13681975687</v>
      </c>
      <c r="M215" s="172"/>
      <c r="N215" s="173"/>
      <c r="O215" s="180" t="s">
        <v>38</v>
      </c>
      <c r="P215" s="155"/>
      <c r="Q215" s="155"/>
      <c r="R215" s="155"/>
      <c r="S215" s="155"/>
      <c r="T215" s="155"/>
      <c r="U215" s="155"/>
      <c r="V215" s="155"/>
      <c r="W215"/>
      <c r="X215" s="110"/>
      <c r="AB215" s="98">
        <f t="shared" si="3"/>
        <v>0</v>
      </c>
    </row>
    <row r="216" spans="1:28" s="99" customFormat="1" ht="24">
      <c r="A216" s="155"/>
      <c r="B216" s="144">
        <v>211</v>
      </c>
      <c r="C216" s="142" t="s">
        <v>213</v>
      </c>
      <c r="D216" s="217" t="s">
        <v>364</v>
      </c>
      <c r="E216" s="181" t="s">
        <v>365</v>
      </c>
      <c r="F216" s="2">
        <v>0.87</v>
      </c>
      <c r="G216" t="s">
        <v>309</v>
      </c>
      <c r="H216" s="194">
        <v>2019.11</v>
      </c>
      <c r="I216" s="173">
        <f t="shared" si="4"/>
        <v>5.22</v>
      </c>
      <c r="J216" s="201" t="s">
        <v>366</v>
      </c>
      <c r="K216" s="205" t="s">
        <v>367</v>
      </c>
      <c r="L216" s="205">
        <v>13681975687</v>
      </c>
      <c r="M216" s="172"/>
      <c r="N216" s="173"/>
      <c r="O216" s="180" t="s">
        <v>38</v>
      </c>
      <c r="P216" s="155"/>
      <c r="Q216" s="155"/>
      <c r="R216" s="155"/>
      <c r="S216" s="155"/>
      <c r="T216" s="155"/>
      <c r="U216" s="155"/>
      <c r="V216" s="155"/>
      <c r="W216"/>
      <c r="X216" s="110"/>
      <c r="AB216" s="98">
        <f t="shared" si="3"/>
        <v>0</v>
      </c>
    </row>
    <row r="217" spans="1:28" s="99" customFormat="1" ht="24">
      <c r="A217" s="155"/>
      <c r="B217" s="144">
        <v>212</v>
      </c>
      <c r="C217" s="142" t="s">
        <v>213</v>
      </c>
      <c r="D217" s="217" t="s">
        <v>364</v>
      </c>
      <c r="E217" s="181" t="s">
        <v>365</v>
      </c>
      <c r="F217" s="2">
        <v>0.87</v>
      </c>
      <c r="G217" t="s">
        <v>309</v>
      </c>
      <c r="H217" s="194">
        <v>2019.11</v>
      </c>
      <c r="I217" s="173">
        <f t="shared" si="4"/>
        <v>5.22</v>
      </c>
      <c r="J217" s="201" t="s">
        <v>366</v>
      </c>
      <c r="K217" s="205" t="s">
        <v>367</v>
      </c>
      <c r="L217" s="205">
        <v>13681975687</v>
      </c>
      <c r="M217" s="172"/>
      <c r="N217" s="173"/>
      <c r="O217" s="180" t="s">
        <v>38</v>
      </c>
      <c r="P217" s="155"/>
      <c r="Q217" s="155"/>
      <c r="R217" s="155"/>
      <c r="S217" s="155"/>
      <c r="T217" s="155"/>
      <c r="U217" s="155"/>
      <c r="V217" s="155"/>
      <c r="W217"/>
      <c r="X217" s="110"/>
      <c r="AB217" s="98">
        <f t="shared" si="3"/>
        <v>0</v>
      </c>
    </row>
    <row r="218" spans="1:28" s="99" customFormat="1" ht="24">
      <c r="A218" s="155"/>
      <c r="B218" s="144">
        <v>213</v>
      </c>
      <c r="C218" s="142" t="s">
        <v>213</v>
      </c>
      <c r="D218" s="217" t="s">
        <v>364</v>
      </c>
      <c r="E218" s="181" t="s">
        <v>365</v>
      </c>
      <c r="F218" s="2">
        <v>0.87</v>
      </c>
      <c r="G218" t="s">
        <v>309</v>
      </c>
      <c r="H218" s="194">
        <v>2019.11</v>
      </c>
      <c r="I218" s="173">
        <f t="shared" si="4"/>
        <v>5.22</v>
      </c>
      <c r="J218" s="201" t="s">
        <v>366</v>
      </c>
      <c r="K218" s="205" t="s">
        <v>367</v>
      </c>
      <c r="L218" s="205">
        <v>13681975687</v>
      </c>
      <c r="M218" s="172"/>
      <c r="N218" s="173"/>
      <c r="O218" s="180" t="s">
        <v>38</v>
      </c>
      <c r="P218" s="155"/>
      <c r="Q218" s="155"/>
      <c r="R218" s="155"/>
      <c r="S218" s="155"/>
      <c r="T218" s="155"/>
      <c r="U218" s="155"/>
      <c r="V218" s="155"/>
      <c r="W218"/>
      <c r="X218" s="110"/>
      <c r="AB218" s="98">
        <f t="shared" si="3"/>
        <v>0</v>
      </c>
    </row>
    <row r="219" spans="1:28" s="99" customFormat="1" ht="24">
      <c r="A219" s="155"/>
      <c r="B219" s="144">
        <v>214</v>
      </c>
      <c r="C219" s="142" t="s">
        <v>213</v>
      </c>
      <c r="D219" s="217" t="s">
        <v>364</v>
      </c>
      <c r="E219" s="181" t="s">
        <v>365</v>
      </c>
      <c r="F219" s="2">
        <v>0.87</v>
      </c>
      <c r="G219" t="s">
        <v>309</v>
      </c>
      <c r="H219" s="194">
        <v>2019.11</v>
      </c>
      <c r="I219" s="173">
        <f t="shared" si="4"/>
        <v>5.22</v>
      </c>
      <c r="J219" s="201" t="s">
        <v>366</v>
      </c>
      <c r="K219" s="205" t="s">
        <v>367</v>
      </c>
      <c r="L219" s="205">
        <v>13681975687</v>
      </c>
      <c r="M219" s="172"/>
      <c r="N219" s="173"/>
      <c r="O219" s="180" t="s">
        <v>38</v>
      </c>
      <c r="P219" s="155"/>
      <c r="Q219" s="155"/>
      <c r="R219" s="155"/>
      <c r="S219" s="155"/>
      <c r="T219" s="155"/>
      <c r="U219" s="155"/>
      <c r="V219" s="155"/>
      <c r="W219"/>
      <c r="X219" s="110"/>
      <c r="AB219" s="98">
        <f t="shared" si="3"/>
        <v>0</v>
      </c>
    </row>
    <row r="220" spans="1:28" s="99" customFormat="1" ht="24">
      <c r="A220" s="155"/>
      <c r="B220" s="144">
        <v>215</v>
      </c>
      <c r="C220" s="142" t="s">
        <v>213</v>
      </c>
      <c r="D220" s="217" t="s">
        <v>364</v>
      </c>
      <c r="E220" s="181" t="s">
        <v>365</v>
      </c>
      <c r="F220" s="2">
        <v>0.87</v>
      </c>
      <c r="G220" t="s">
        <v>309</v>
      </c>
      <c r="H220" s="194">
        <v>2019.11</v>
      </c>
      <c r="I220" s="173">
        <f t="shared" si="4"/>
        <v>5.22</v>
      </c>
      <c r="J220" s="201" t="s">
        <v>366</v>
      </c>
      <c r="K220" s="205" t="s">
        <v>367</v>
      </c>
      <c r="L220" s="205">
        <v>13681975687</v>
      </c>
      <c r="M220" s="172"/>
      <c r="N220" s="173"/>
      <c r="O220" s="180" t="s">
        <v>38</v>
      </c>
      <c r="P220" s="155"/>
      <c r="Q220" s="155"/>
      <c r="R220" s="155"/>
      <c r="S220" s="155"/>
      <c r="T220" s="155"/>
      <c r="U220" s="155"/>
      <c r="V220" s="155"/>
      <c r="W220"/>
      <c r="X220" s="110"/>
      <c r="AB220" s="98">
        <f t="shared" si="3"/>
        <v>0</v>
      </c>
    </row>
    <row r="221" spans="1:28" s="99" customFormat="1" ht="24">
      <c r="A221" s="155"/>
      <c r="B221" s="144">
        <v>216</v>
      </c>
      <c r="C221" s="142" t="s">
        <v>213</v>
      </c>
      <c r="D221" s="217" t="s">
        <v>364</v>
      </c>
      <c r="E221" s="181" t="s">
        <v>368</v>
      </c>
      <c r="F221" s="2">
        <v>6</v>
      </c>
      <c r="G221" s="173" t="s">
        <v>35</v>
      </c>
      <c r="H221" s="194">
        <v>2019.11</v>
      </c>
      <c r="I221" s="173">
        <v>16.5</v>
      </c>
      <c r="J221" s="201" t="s">
        <v>366</v>
      </c>
      <c r="K221" s="205" t="s">
        <v>367</v>
      </c>
      <c r="L221" s="205">
        <v>13681975687</v>
      </c>
      <c r="M221" s="172"/>
      <c r="N221" s="173"/>
      <c r="O221" s="180" t="s">
        <v>38</v>
      </c>
      <c r="P221" s="155"/>
      <c r="Q221" s="155"/>
      <c r="R221" s="155"/>
      <c r="S221" s="155"/>
      <c r="T221" s="155"/>
      <c r="U221" s="155"/>
      <c r="V221" s="155"/>
      <c r="W221"/>
      <c r="X221" s="110"/>
      <c r="AB221" s="98">
        <f t="shared" si="3"/>
        <v>0</v>
      </c>
    </row>
    <row r="222" spans="1:28" s="99" customFormat="1" ht="24">
      <c r="A222" s="155"/>
      <c r="B222" s="144">
        <v>217</v>
      </c>
      <c r="C222" s="142" t="s">
        <v>213</v>
      </c>
      <c r="D222" s="217" t="s">
        <v>364</v>
      </c>
      <c r="E222" s="181" t="s">
        <v>368</v>
      </c>
      <c r="F222" s="2">
        <v>6</v>
      </c>
      <c r="G222" s="173" t="s">
        <v>35</v>
      </c>
      <c r="H222" s="194">
        <v>2019.11</v>
      </c>
      <c r="I222" s="173">
        <v>16.5</v>
      </c>
      <c r="J222" s="201" t="s">
        <v>366</v>
      </c>
      <c r="K222" s="205" t="s">
        <v>367</v>
      </c>
      <c r="L222" s="205">
        <v>13681975687</v>
      </c>
      <c r="M222" s="172"/>
      <c r="N222" s="173"/>
      <c r="O222" s="180" t="s">
        <v>38</v>
      </c>
      <c r="P222" s="155"/>
      <c r="Q222" s="155"/>
      <c r="R222" s="155"/>
      <c r="S222" s="155"/>
      <c r="T222" s="155"/>
      <c r="U222" s="155"/>
      <c r="V222" s="155"/>
      <c r="W222"/>
      <c r="X222" s="110"/>
      <c r="AB222" s="98">
        <f t="shared" si="3"/>
        <v>0</v>
      </c>
    </row>
    <row r="223" spans="1:28" s="99" customFormat="1" ht="24">
      <c r="A223" s="155"/>
      <c r="B223" s="144">
        <v>218</v>
      </c>
      <c r="C223" s="142" t="s">
        <v>213</v>
      </c>
      <c r="D223" s="217" t="s">
        <v>364</v>
      </c>
      <c r="E223" s="181" t="s">
        <v>368</v>
      </c>
      <c r="F223" s="2">
        <v>6</v>
      </c>
      <c r="G223" s="173" t="s">
        <v>35</v>
      </c>
      <c r="H223" s="194">
        <v>2019.11</v>
      </c>
      <c r="I223" s="173">
        <v>16.5</v>
      </c>
      <c r="J223" s="201" t="s">
        <v>366</v>
      </c>
      <c r="K223" s="205" t="s">
        <v>367</v>
      </c>
      <c r="L223" s="205">
        <v>13681975687</v>
      </c>
      <c r="M223" s="172"/>
      <c r="N223" s="173"/>
      <c r="O223" s="180" t="s">
        <v>38</v>
      </c>
      <c r="P223" s="155"/>
      <c r="Q223" s="155"/>
      <c r="R223" s="155"/>
      <c r="S223" s="155"/>
      <c r="T223" s="155"/>
      <c r="U223" s="155"/>
      <c r="V223" s="155"/>
      <c r="W223"/>
      <c r="X223" s="110"/>
      <c r="AB223" s="98">
        <f t="shared" si="3"/>
        <v>0</v>
      </c>
    </row>
    <row r="224" spans="1:28" s="99" customFormat="1" ht="24">
      <c r="A224" s="155"/>
      <c r="B224" s="144">
        <v>219</v>
      </c>
      <c r="C224" s="142" t="s">
        <v>213</v>
      </c>
      <c r="D224" s="217" t="s">
        <v>364</v>
      </c>
      <c r="E224" s="181" t="s">
        <v>236</v>
      </c>
      <c r="F224" s="2">
        <v>10</v>
      </c>
      <c r="G224" s="173" t="s">
        <v>35</v>
      </c>
      <c r="H224" s="194">
        <v>2019.11</v>
      </c>
      <c r="I224" s="173">
        <v>22.5</v>
      </c>
      <c r="J224" s="201" t="s">
        <v>366</v>
      </c>
      <c r="K224" s="205" t="s">
        <v>367</v>
      </c>
      <c r="L224" s="205">
        <v>13681975687</v>
      </c>
      <c r="M224" s="172"/>
      <c r="N224" s="173"/>
      <c r="O224" s="180" t="s">
        <v>38</v>
      </c>
      <c r="P224" s="155"/>
      <c r="Q224" s="155"/>
      <c r="R224" s="155"/>
      <c r="S224" s="155"/>
      <c r="T224" s="155"/>
      <c r="U224" s="155"/>
      <c r="V224" s="155"/>
      <c r="W224"/>
      <c r="X224" s="110"/>
      <c r="AB224" s="98">
        <f t="shared" si="3"/>
        <v>0</v>
      </c>
    </row>
    <row r="225" spans="1:28" s="99" customFormat="1" ht="24">
      <c r="A225" s="155"/>
      <c r="B225" s="144">
        <v>220</v>
      </c>
      <c r="C225" s="142" t="s">
        <v>213</v>
      </c>
      <c r="D225" s="217" t="s">
        <v>364</v>
      </c>
      <c r="E225" s="181" t="s">
        <v>236</v>
      </c>
      <c r="F225" s="2">
        <v>10</v>
      </c>
      <c r="G225" s="173" t="s">
        <v>35</v>
      </c>
      <c r="H225" s="194">
        <v>2019.11</v>
      </c>
      <c r="I225" s="173">
        <v>22.5</v>
      </c>
      <c r="J225" s="201" t="s">
        <v>366</v>
      </c>
      <c r="K225" s="205" t="s">
        <v>367</v>
      </c>
      <c r="L225" s="205">
        <v>13681975687</v>
      </c>
      <c r="M225" s="172"/>
      <c r="N225" s="173"/>
      <c r="O225" s="180" t="s">
        <v>38</v>
      </c>
      <c r="P225" s="155"/>
      <c r="Q225" s="155"/>
      <c r="R225" s="155"/>
      <c r="S225" s="155"/>
      <c r="T225" s="155"/>
      <c r="U225" s="155"/>
      <c r="V225" s="155"/>
      <c r="W225"/>
      <c r="X225" s="110"/>
      <c r="AB225" s="98">
        <f t="shared" si="3"/>
        <v>0</v>
      </c>
    </row>
    <row r="226" spans="1:43" s="97" customFormat="1" ht="24">
      <c r="A226" s="210">
        <v>37</v>
      </c>
      <c r="B226" s="144">
        <v>221</v>
      </c>
      <c r="C226" s="211" t="s">
        <v>213</v>
      </c>
      <c r="D226" s="216" t="s">
        <v>369</v>
      </c>
      <c r="E226" s="212" t="s">
        <v>370</v>
      </c>
      <c r="F226" s="2">
        <v>0.5</v>
      </c>
      <c r="G226" s="144" t="s">
        <v>334</v>
      </c>
      <c r="H226" s="213">
        <v>2019.12</v>
      </c>
      <c r="I226" s="144">
        <v>3</v>
      </c>
      <c r="J226" s="221" t="s">
        <v>371</v>
      </c>
      <c r="K226" s="222" t="s">
        <v>372</v>
      </c>
      <c r="L226" s="222">
        <v>15900991598</v>
      </c>
      <c r="M226" s="223">
        <v>12</v>
      </c>
      <c r="N226" s="46">
        <v>68</v>
      </c>
      <c r="O226" s="224" t="s">
        <v>38</v>
      </c>
      <c r="P226" s="210"/>
      <c r="Q226" s="210"/>
      <c r="R226" s="210"/>
      <c r="S226" s="210"/>
      <c r="T226" s="210"/>
      <c r="U226" s="210"/>
      <c r="V226" s="210"/>
      <c r="W226" t="s">
        <v>179</v>
      </c>
      <c r="X226" s="110"/>
      <c r="Y226" s="99"/>
      <c r="Z226" s="99"/>
      <c r="AA226" s="99"/>
      <c r="AB226" s="98">
        <f t="shared" si="3"/>
        <v>-44</v>
      </c>
      <c r="AC226" s="99"/>
      <c r="AD226" s="99"/>
      <c r="AE226" s="99"/>
      <c r="AF226" s="99"/>
      <c r="AG226" s="99"/>
      <c r="AH226" s="99"/>
      <c r="AI226" s="99"/>
      <c r="AJ226" s="99"/>
      <c r="AK226" s="99"/>
      <c r="AL226" s="99"/>
      <c r="AM226" s="99"/>
      <c r="AN226" s="99"/>
      <c r="AO226" s="99"/>
      <c r="AP226" s="99"/>
      <c r="AQ226" s="99"/>
    </row>
    <row r="227" spans="1:43" s="97" customFormat="1" ht="24">
      <c r="A227" s="210"/>
      <c r="B227" s="144">
        <v>222</v>
      </c>
      <c r="C227" s="211" t="s">
        <v>213</v>
      </c>
      <c r="D227" s="216" t="s">
        <v>369</v>
      </c>
      <c r="E227" s="212" t="s">
        <v>370</v>
      </c>
      <c r="F227" s="2">
        <v>0.5</v>
      </c>
      <c r="G227" s="144" t="s">
        <v>334</v>
      </c>
      <c r="H227" s="213">
        <v>2019.12</v>
      </c>
      <c r="I227" s="144">
        <v>3</v>
      </c>
      <c r="J227" s="221" t="s">
        <v>371</v>
      </c>
      <c r="K227" s="222" t="s">
        <v>372</v>
      </c>
      <c r="L227" s="222">
        <v>15900991598</v>
      </c>
      <c r="M227" s="223"/>
      <c r="N227" s="46"/>
      <c r="O227" s="224" t="s">
        <v>38</v>
      </c>
      <c r="P227" s="210"/>
      <c r="Q227" s="210"/>
      <c r="R227" s="210"/>
      <c r="S227" s="210"/>
      <c r="T227" s="210"/>
      <c r="U227" s="210"/>
      <c r="V227" s="210"/>
      <c r="W227"/>
      <c r="X227" s="110"/>
      <c r="Y227" s="99"/>
      <c r="Z227" s="99"/>
      <c r="AA227" s="99"/>
      <c r="AB227" s="98">
        <f t="shared" si="3"/>
        <v>0</v>
      </c>
      <c r="AC227" s="99"/>
      <c r="AD227" s="99"/>
      <c r="AE227" s="99"/>
      <c r="AF227" s="99"/>
      <c r="AG227" s="99"/>
      <c r="AH227" s="99"/>
      <c r="AI227" s="99"/>
      <c r="AJ227" s="99"/>
      <c r="AK227" s="99"/>
      <c r="AL227" s="99"/>
      <c r="AM227" s="99"/>
      <c r="AN227" s="99"/>
      <c r="AO227" s="99"/>
      <c r="AP227" s="99"/>
      <c r="AQ227" s="99"/>
    </row>
    <row r="228" spans="1:43" s="97" customFormat="1" ht="24">
      <c r="A228" s="210"/>
      <c r="B228" s="144">
        <v>223</v>
      </c>
      <c r="C228" s="211" t="s">
        <v>213</v>
      </c>
      <c r="D228" s="216" t="s">
        <v>369</v>
      </c>
      <c r="E228" s="212" t="s">
        <v>370</v>
      </c>
      <c r="F228" s="2">
        <v>0.5</v>
      </c>
      <c r="G228" s="144" t="s">
        <v>334</v>
      </c>
      <c r="H228" s="213">
        <v>2019.12</v>
      </c>
      <c r="I228" s="144">
        <v>3</v>
      </c>
      <c r="J228" s="221" t="s">
        <v>371</v>
      </c>
      <c r="K228" s="222" t="s">
        <v>372</v>
      </c>
      <c r="L228" s="222">
        <v>15900991598</v>
      </c>
      <c r="M228" s="223"/>
      <c r="N228" s="46"/>
      <c r="O228" s="224" t="s">
        <v>38</v>
      </c>
      <c r="P228" s="210"/>
      <c r="Q228" s="210"/>
      <c r="R228" s="210"/>
      <c r="S228" s="210"/>
      <c r="T228" s="210"/>
      <c r="U228" s="210"/>
      <c r="V228" s="210"/>
      <c r="W228"/>
      <c r="X228" s="110"/>
      <c r="Y228" s="99"/>
      <c r="Z228" s="99"/>
      <c r="AA228" s="99"/>
      <c r="AB228" s="98">
        <f t="shared" si="3"/>
        <v>0</v>
      </c>
      <c r="AC228" s="99"/>
      <c r="AD228" s="99"/>
      <c r="AE228" s="99"/>
      <c r="AF228" s="99"/>
      <c r="AG228" s="99"/>
      <c r="AH228" s="99"/>
      <c r="AI228" s="99"/>
      <c r="AJ228" s="99"/>
      <c r="AK228" s="99"/>
      <c r="AL228" s="99"/>
      <c r="AM228" s="99"/>
      <c r="AN228" s="99"/>
      <c r="AO228" s="99"/>
      <c r="AP228" s="99"/>
      <c r="AQ228" s="99"/>
    </row>
    <row r="229" spans="1:43" s="97" customFormat="1" ht="24">
      <c r="A229" s="210"/>
      <c r="B229" s="144">
        <v>224</v>
      </c>
      <c r="C229" s="211" t="s">
        <v>213</v>
      </c>
      <c r="D229" s="216" t="s">
        <v>369</v>
      </c>
      <c r="E229" s="212" t="s">
        <v>370</v>
      </c>
      <c r="F229" s="2">
        <v>0.5</v>
      </c>
      <c r="G229" s="144" t="s">
        <v>334</v>
      </c>
      <c r="H229" s="213">
        <v>2019.12</v>
      </c>
      <c r="I229" s="144">
        <v>3</v>
      </c>
      <c r="J229" s="221" t="s">
        <v>371</v>
      </c>
      <c r="K229" s="222" t="s">
        <v>372</v>
      </c>
      <c r="L229" s="222">
        <v>15900991598</v>
      </c>
      <c r="M229" s="223"/>
      <c r="N229" s="46"/>
      <c r="O229" s="224" t="s">
        <v>38</v>
      </c>
      <c r="P229" s="210"/>
      <c r="Q229" s="210"/>
      <c r="R229" s="210"/>
      <c r="S229" s="210"/>
      <c r="T229" s="210"/>
      <c r="U229" s="210"/>
      <c r="V229" s="210"/>
      <c r="W229"/>
      <c r="X229" s="110"/>
      <c r="Y229" s="99"/>
      <c r="Z229" s="99"/>
      <c r="AA229" s="99"/>
      <c r="AB229" s="98">
        <f t="shared" si="3"/>
        <v>0</v>
      </c>
      <c r="AC229" s="99"/>
      <c r="AD229" s="99"/>
      <c r="AE229" s="99"/>
      <c r="AF229" s="99"/>
      <c r="AG229" s="99"/>
      <c r="AH229" s="99"/>
      <c r="AI229" s="99"/>
      <c r="AJ229" s="99"/>
      <c r="AK229" s="99"/>
      <c r="AL229" s="99"/>
      <c r="AM229" s="99"/>
      <c r="AN229" s="99"/>
      <c r="AO229" s="99"/>
      <c r="AP229" s="99"/>
      <c r="AQ229" s="99"/>
    </row>
    <row r="230" spans="1:43" s="97" customFormat="1" ht="24">
      <c r="A230" s="210">
        <v>38</v>
      </c>
      <c r="B230" s="144">
        <v>225</v>
      </c>
      <c r="C230" s="211" t="s">
        <v>213</v>
      </c>
      <c r="D230" s="216" t="s">
        <v>373</v>
      </c>
      <c r="E230" s="212" t="s">
        <v>374</v>
      </c>
      <c r="F230" s="2">
        <v>0.83</v>
      </c>
      <c r="G230" s="144" t="s">
        <v>35</v>
      </c>
      <c r="H230" s="213">
        <v>2019.12</v>
      </c>
      <c r="I230" s="144">
        <v>4.98</v>
      </c>
      <c r="J230" s="221" t="s">
        <v>375</v>
      </c>
      <c r="K230" s="222" t="s">
        <v>376</v>
      </c>
      <c r="L230" s="222">
        <v>13916736499</v>
      </c>
      <c r="M230" s="223">
        <v>9.96</v>
      </c>
      <c r="N230" s="46">
        <v>32.53</v>
      </c>
      <c r="O230" s="224" t="s">
        <v>38</v>
      </c>
      <c r="P230" s="210"/>
      <c r="Q230" s="210"/>
      <c r="R230" s="210"/>
      <c r="S230" s="210"/>
      <c r="T230" s="210"/>
      <c r="U230" s="210"/>
      <c r="V230" s="210"/>
      <c r="W230"/>
      <c r="X230" s="110"/>
      <c r="Y230" s="99">
        <f>583/700</f>
        <v>0.8328571428571429</v>
      </c>
      <c r="Z230" s="99"/>
      <c r="AA230" s="99"/>
      <c r="AB230" s="98">
        <f t="shared" si="3"/>
        <v>-12.61</v>
      </c>
      <c r="AC230" s="99"/>
      <c r="AD230" s="99"/>
      <c r="AE230" s="99"/>
      <c r="AF230" s="99"/>
      <c r="AG230" s="99"/>
      <c r="AH230" s="99"/>
      <c r="AI230" s="99"/>
      <c r="AJ230" s="99"/>
      <c r="AK230" s="99"/>
      <c r="AL230" s="99"/>
      <c r="AM230" s="99"/>
      <c r="AN230" s="99"/>
      <c r="AO230" s="99"/>
      <c r="AP230" s="99"/>
      <c r="AQ230" s="99"/>
    </row>
    <row r="231" spans="1:43" s="97" customFormat="1" ht="24">
      <c r="A231" s="210"/>
      <c r="B231" s="144">
        <v>226</v>
      </c>
      <c r="C231" s="211" t="s">
        <v>213</v>
      </c>
      <c r="D231" s="216" t="s">
        <v>373</v>
      </c>
      <c r="E231" s="212" t="s">
        <v>374</v>
      </c>
      <c r="F231" s="2">
        <v>0.83</v>
      </c>
      <c r="G231" s="144" t="s">
        <v>35</v>
      </c>
      <c r="H231" s="213">
        <v>2019.12</v>
      </c>
      <c r="I231" s="144">
        <v>4.98</v>
      </c>
      <c r="J231" s="221" t="s">
        <v>375</v>
      </c>
      <c r="K231" s="222" t="s">
        <v>376</v>
      </c>
      <c r="L231" s="222">
        <v>13916736499</v>
      </c>
      <c r="M231" s="223"/>
      <c r="N231" s="46"/>
      <c r="O231" s="224" t="s">
        <v>38</v>
      </c>
      <c r="P231" s="210"/>
      <c r="Q231" s="210"/>
      <c r="R231" s="210"/>
      <c r="S231" s="210"/>
      <c r="T231" s="210"/>
      <c r="U231" s="210"/>
      <c r="V231" s="210"/>
      <c r="W231"/>
      <c r="X231" s="110"/>
      <c r="Y231" s="99"/>
      <c r="Z231" s="99"/>
      <c r="AA231" s="99"/>
      <c r="AB231" s="98">
        <f t="shared" si="3"/>
        <v>0</v>
      </c>
      <c r="AC231" s="99"/>
      <c r="AD231" s="99"/>
      <c r="AE231" s="99"/>
      <c r="AF231" s="99"/>
      <c r="AG231" s="99"/>
      <c r="AH231" s="99"/>
      <c r="AI231" s="99"/>
      <c r="AJ231" s="99"/>
      <c r="AK231" s="99"/>
      <c r="AL231" s="99"/>
      <c r="AM231" s="99"/>
      <c r="AN231" s="99"/>
      <c r="AO231" s="99"/>
      <c r="AP231" s="99"/>
      <c r="AQ231" s="99"/>
    </row>
    <row r="232" spans="1:43" s="97" customFormat="1" ht="24">
      <c r="A232" s="210">
        <v>39</v>
      </c>
      <c r="B232" s="144">
        <v>227</v>
      </c>
      <c r="C232" s="211" t="s">
        <v>213</v>
      </c>
      <c r="D232" s="216" t="s">
        <v>377</v>
      </c>
      <c r="E232" s="212" t="s">
        <v>378</v>
      </c>
      <c r="F232" s="2">
        <v>6</v>
      </c>
      <c r="G232" s="144" t="s">
        <v>35</v>
      </c>
      <c r="H232" s="213">
        <v>2019.12</v>
      </c>
      <c r="I232" s="144">
        <v>16.5</v>
      </c>
      <c r="J232" s="221" t="s">
        <v>379</v>
      </c>
      <c r="K232" s="222" t="s">
        <v>380</v>
      </c>
      <c r="L232" s="222">
        <v>13917267006</v>
      </c>
      <c r="M232" s="223">
        <v>33</v>
      </c>
      <c r="N232" s="46">
        <v>90.81</v>
      </c>
      <c r="O232" s="224" t="s">
        <v>38</v>
      </c>
      <c r="P232" s="210"/>
      <c r="Q232" s="210"/>
      <c r="R232" s="210"/>
      <c r="S232" s="210"/>
      <c r="T232" s="210"/>
      <c r="U232" s="210"/>
      <c r="V232" s="210"/>
      <c r="W232"/>
      <c r="X232" s="110"/>
      <c r="Y232" s="99"/>
      <c r="Z232" s="99"/>
      <c r="AA232" s="99"/>
      <c r="AB232" s="98">
        <f t="shared" si="3"/>
        <v>-24.810000000000002</v>
      </c>
      <c r="AC232" s="99"/>
      <c r="AD232" s="99"/>
      <c r="AE232" s="99"/>
      <c r="AF232" s="99"/>
      <c r="AG232" s="99"/>
      <c r="AH232" s="99"/>
      <c r="AI232" s="99"/>
      <c r="AJ232" s="99"/>
      <c r="AK232" s="99"/>
      <c r="AL232" s="99"/>
      <c r="AM232" s="99"/>
      <c r="AN232" s="99"/>
      <c r="AO232" s="99"/>
      <c r="AP232" s="99"/>
      <c r="AQ232" s="99"/>
    </row>
    <row r="233" spans="1:43" s="97" customFormat="1" ht="24">
      <c r="A233" s="210"/>
      <c r="B233" s="144">
        <v>228</v>
      </c>
      <c r="C233" s="211" t="s">
        <v>213</v>
      </c>
      <c r="D233" s="216" t="s">
        <v>377</v>
      </c>
      <c r="E233" s="212" t="s">
        <v>378</v>
      </c>
      <c r="F233" s="2">
        <v>6</v>
      </c>
      <c r="G233" s="144" t="s">
        <v>35</v>
      </c>
      <c r="H233" s="213">
        <v>2019.12</v>
      </c>
      <c r="I233" s="144">
        <v>16.5</v>
      </c>
      <c r="J233" s="221" t="s">
        <v>379</v>
      </c>
      <c r="K233" s="222" t="s">
        <v>380</v>
      </c>
      <c r="L233" s="222">
        <v>13917267006</v>
      </c>
      <c r="M233" s="223"/>
      <c r="N233" s="46"/>
      <c r="O233" s="224" t="s">
        <v>38</v>
      </c>
      <c r="P233" s="210"/>
      <c r="Q233" s="210"/>
      <c r="R233" s="210"/>
      <c r="S233" s="210"/>
      <c r="T233" s="210"/>
      <c r="U233" s="210"/>
      <c r="V233" s="210"/>
      <c r="W233"/>
      <c r="X233" s="110"/>
      <c r="Y233" s="99"/>
      <c r="Z233" s="99"/>
      <c r="AA233" s="99"/>
      <c r="AB233" s="98">
        <f t="shared" si="3"/>
        <v>0</v>
      </c>
      <c r="AC233" s="99"/>
      <c r="AD233" s="99"/>
      <c r="AE233" s="99"/>
      <c r="AF233" s="99"/>
      <c r="AG233" s="99"/>
      <c r="AH233" s="99"/>
      <c r="AI233" s="99"/>
      <c r="AJ233" s="99"/>
      <c r="AK233" s="99"/>
      <c r="AL233" s="99"/>
      <c r="AM233" s="99"/>
      <c r="AN233" s="99"/>
      <c r="AO233" s="99"/>
      <c r="AP233" s="99"/>
      <c r="AQ233" s="99"/>
    </row>
    <row r="234" spans="1:28" ht="24">
      <c r="A234" s="210">
        <v>40</v>
      </c>
      <c r="B234" s="144">
        <v>229</v>
      </c>
      <c r="C234" s="211" t="s">
        <v>213</v>
      </c>
      <c r="D234" s="216" t="s">
        <v>381</v>
      </c>
      <c r="E234" s="212" t="s">
        <v>382</v>
      </c>
      <c r="F234" s="2">
        <v>15</v>
      </c>
      <c r="G234" s="144" t="s">
        <v>309</v>
      </c>
      <c r="H234" s="213">
        <v>2019.1</v>
      </c>
      <c r="I234" s="144">
        <v>30</v>
      </c>
      <c r="J234" s="242" t="s">
        <v>383</v>
      </c>
      <c r="K234" s="222" t="s">
        <v>384</v>
      </c>
      <c r="L234" s="222">
        <v>13636433400</v>
      </c>
      <c r="M234" s="168">
        <v>60</v>
      </c>
      <c r="N234" s="169">
        <v>120</v>
      </c>
      <c r="O234" s="224" t="s">
        <v>38</v>
      </c>
      <c r="P234" s="156"/>
      <c r="Q234" s="156"/>
      <c r="R234" s="156"/>
      <c r="S234" s="156"/>
      <c r="T234" s="156"/>
      <c r="U234" s="156"/>
      <c r="V234" s="156"/>
      <c r="W234" t="s">
        <v>179</v>
      </c>
      <c r="X234" s="208"/>
      <c r="Y234" s="208"/>
      <c r="Z234" s="208"/>
      <c r="AA234" s="208"/>
      <c r="AB234" s="98">
        <f t="shared" si="3"/>
        <v>0</v>
      </c>
    </row>
    <row r="235" spans="1:28" ht="24">
      <c r="A235" s="210"/>
      <c r="B235" s="144">
        <v>230</v>
      </c>
      <c r="C235" s="211" t="s">
        <v>213</v>
      </c>
      <c r="D235" s="216" t="s">
        <v>381</v>
      </c>
      <c r="E235" s="212" t="s">
        <v>382</v>
      </c>
      <c r="F235" s="2">
        <v>15</v>
      </c>
      <c r="G235" s="144" t="s">
        <v>309</v>
      </c>
      <c r="H235" s="213">
        <v>2019.1</v>
      </c>
      <c r="I235" s="144">
        <v>30</v>
      </c>
      <c r="J235" s="242" t="s">
        <v>383</v>
      </c>
      <c r="K235" s="222" t="s">
        <v>384</v>
      </c>
      <c r="L235" s="222">
        <v>13636433400</v>
      </c>
      <c r="M235" s="168"/>
      <c r="N235" s="169"/>
      <c r="O235" s="224" t="s">
        <v>38</v>
      </c>
      <c r="P235" s="156"/>
      <c r="Q235" s="156"/>
      <c r="R235" s="156"/>
      <c r="S235" s="156"/>
      <c r="T235" s="156"/>
      <c r="U235" s="156"/>
      <c r="V235" s="156"/>
      <c r="X235" s="208"/>
      <c r="Y235" s="208"/>
      <c r="Z235" s="208"/>
      <c r="AA235" s="208"/>
      <c r="AB235" s="98">
        <f t="shared" si="3"/>
        <v>0</v>
      </c>
    </row>
    <row r="236" spans="1:28" ht="13.5">
      <c r="A236" s="210">
        <v>41</v>
      </c>
      <c r="B236" s="144">
        <v>231</v>
      </c>
      <c r="C236" s="211" t="s">
        <v>213</v>
      </c>
      <c r="D236" s="216" t="s">
        <v>385</v>
      </c>
      <c r="E236" s="212" t="s">
        <v>386</v>
      </c>
      <c r="F236" s="2">
        <v>1.9</v>
      </c>
      <c r="G236" s="144" t="s">
        <v>309</v>
      </c>
      <c r="H236" s="213">
        <v>2019.1</v>
      </c>
      <c r="I236" s="144">
        <v>8.25</v>
      </c>
      <c r="J236" s="242" t="s">
        <v>387</v>
      </c>
      <c r="K236" s="222" t="s">
        <v>388</v>
      </c>
      <c r="L236" s="222">
        <v>15221186353</v>
      </c>
      <c r="M236" s="223">
        <v>16.5</v>
      </c>
      <c r="N236" s="169">
        <v>49.7</v>
      </c>
      <c r="O236" s="224" t="s">
        <v>293</v>
      </c>
      <c r="P236" s="156"/>
      <c r="Q236" s="156"/>
      <c r="R236" s="156"/>
      <c r="S236" s="156"/>
      <c r="T236" s="156"/>
      <c r="U236" s="156"/>
      <c r="V236" s="156"/>
      <c r="X236" s="208">
        <f>1350/700</f>
        <v>1.9285714285714286</v>
      </c>
      <c r="Y236" s="208"/>
      <c r="Z236" s="208"/>
      <c r="AA236" s="208"/>
      <c r="AB236" s="98">
        <f t="shared" si="3"/>
        <v>-16.700000000000003</v>
      </c>
    </row>
    <row r="237" spans="1:28" ht="13.5">
      <c r="A237" s="210"/>
      <c r="B237" s="144">
        <v>232</v>
      </c>
      <c r="C237" s="211" t="s">
        <v>213</v>
      </c>
      <c r="D237" s="216" t="s">
        <v>385</v>
      </c>
      <c r="E237" s="212" t="s">
        <v>386</v>
      </c>
      <c r="F237" s="2">
        <v>1.9</v>
      </c>
      <c r="G237" s="144" t="s">
        <v>309</v>
      </c>
      <c r="H237" s="213">
        <v>2019.1</v>
      </c>
      <c r="I237" s="144">
        <v>8.25</v>
      </c>
      <c r="J237" s="242" t="s">
        <v>387</v>
      </c>
      <c r="K237" s="222" t="s">
        <v>388</v>
      </c>
      <c r="L237" s="222">
        <v>15221186353</v>
      </c>
      <c r="M237" s="169"/>
      <c r="N237" s="169"/>
      <c r="O237" s="224" t="s">
        <v>293</v>
      </c>
      <c r="P237" s="156"/>
      <c r="Q237" s="156"/>
      <c r="R237" s="156"/>
      <c r="S237" s="156"/>
      <c r="T237" s="156"/>
      <c r="U237" s="156"/>
      <c r="V237" s="156"/>
      <c r="X237" s="208"/>
      <c r="Y237" s="208"/>
      <c r="Z237" s="208"/>
      <c r="AA237" s="208"/>
      <c r="AB237" s="98">
        <f t="shared" si="3"/>
        <v>0</v>
      </c>
    </row>
    <row r="238" spans="1:43" s="97" customFormat="1" ht="24">
      <c r="A238" s="233">
        <v>1</v>
      </c>
      <c r="B238" s="144">
        <v>233</v>
      </c>
      <c r="C238" s="181" t="s">
        <v>389</v>
      </c>
      <c r="D238" s="151" t="s">
        <v>390</v>
      </c>
      <c r="E238" t="s">
        <v>391</v>
      </c>
      <c r="F238" s="169">
        <v>3</v>
      </c>
      <c r="G238" s="2" t="s">
        <v>125</v>
      </c>
      <c r="H238" s="234">
        <v>2019.11</v>
      </c>
      <c r="I238" s="243">
        <v>11</v>
      </c>
      <c r="J238" s="244" t="s">
        <v>392</v>
      </c>
      <c r="K238" s="244" t="s">
        <v>393</v>
      </c>
      <c r="L238" s="244">
        <v>13801917664</v>
      </c>
      <c r="M238" s="195">
        <v>11</v>
      </c>
      <c r="N238" s="243">
        <v>22</v>
      </c>
      <c r="O238" s="169" t="s">
        <v>128</v>
      </c>
      <c r="P238" s="178"/>
      <c r="Q238" s="178"/>
      <c r="R238" s="178"/>
      <c r="S238" s="178"/>
      <c r="T238" s="178"/>
      <c r="U238" s="178"/>
      <c r="V238" s="251"/>
      <c r="W238"/>
      <c r="X238" s="110"/>
      <c r="Y238" s="99"/>
      <c r="Z238" s="99"/>
      <c r="AA238" s="99"/>
      <c r="AB238" s="98">
        <f t="shared" si="3"/>
        <v>0</v>
      </c>
      <c r="AC238" s="99"/>
      <c r="AD238" s="99"/>
      <c r="AE238" s="99"/>
      <c r="AF238" s="99"/>
      <c r="AG238" s="99"/>
      <c r="AH238" s="99"/>
      <c r="AI238" s="99"/>
      <c r="AJ238" s="99"/>
      <c r="AK238" s="99"/>
      <c r="AL238" s="99"/>
      <c r="AM238" s="99"/>
      <c r="AN238" s="99"/>
      <c r="AO238" s="99"/>
      <c r="AP238" s="99"/>
      <c r="AQ238" s="99"/>
    </row>
    <row r="239" spans="1:43" s="97" customFormat="1" ht="36">
      <c r="A239" s="233">
        <v>2</v>
      </c>
      <c r="B239" s="144">
        <v>234</v>
      </c>
      <c r="C239" s="181" t="s">
        <v>389</v>
      </c>
      <c r="D239" s="151" t="s">
        <v>394</v>
      </c>
      <c r="E239" t="s">
        <v>395</v>
      </c>
      <c r="F239" s="169">
        <v>1</v>
      </c>
      <c r="G239" s="169" t="s">
        <v>35</v>
      </c>
      <c r="H239" s="234" t="s">
        <v>228</v>
      </c>
      <c r="I239" s="243">
        <v>6</v>
      </c>
      <c r="J239" s="244" t="s">
        <v>396</v>
      </c>
      <c r="K239" s="244" t="s">
        <v>397</v>
      </c>
      <c r="L239" s="244">
        <v>18605820899</v>
      </c>
      <c r="M239" s="195">
        <v>6</v>
      </c>
      <c r="N239" s="243">
        <v>12</v>
      </c>
      <c r="O239" s="169" t="s">
        <v>128</v>
      </c>
      <c r="P239" s="178"/>
      <c r="Q239" s="178"/>
      <c r="R239" s="178"/>
      <c r="S239" s="178"/>
      <c r="T239" s="178"/>
      <c r="U239" s="178"/>
      <c r="V239" s="251"/>
      <c r="W239"/>
      <c r="X239" s="110"/>
      <c r="Y239" s="99"/>
      <c r="Z239" s="99"/>
      <c r="AA239" s="99"/>
      <c r="AB239" s="98">
        <f t="shared" si="3"/>
        <v>0</v>
      </c>
      <c r="AC239" s="99"/>
      <c r="AD239" s="99"/>
      <c r="AE239" s="99"/>
      <c r="AF239" s="99"/>
      <c r="AG239" s="99"/>
      <c r="AH239" s="99"/>
      <c r="AI239" s="99"/>
      <c r="AJ239" s="99"/>
      <c r="AK239" s="99"/>
      <c r="AL239" s="99"/>
      <c r="AM239" s="99"/>
      <c r="AN239" s="99"/>
      <c r="AO239" s="99"/>
      <c r="AP239" s="99"/>
      <c r="AQ239" s="99"/>
    </row>
    <row r="240" spans="1:43" s="97" customFormat="1" ht="36">
      <c r="A240" s="233">
        <v>3</v>
      </c>
      <c r="B240" s="144">
        <v>235</v>
      </c>
      <c r="C240" s="181" t="s">
        <v>389</v>
      </c>
      <c r="D240" s="151" t="s">
        <v>398</v>
      </c>
      <c r="E240" t="s">
        <v>399</v>
      </c>
      <c r="F240" s="235">
        <v>2</v>
      </c>
      <c r="G240" s="169" t="s">
        <v>35</v>
      </c>
      <c r="H240" s="234" t="s">
        <v>400</v>
      </c>
      <c r="I240" s="243">
        <v>8.5</v>
      </c>
      <c r="J240" s="244" t="s">
        <v>401</v>
      </c>
      <c r="K240" s="244" t="s">
        <v>402</v>
      </c>
      <c r="L240" s="244">
        <v>13917610701</v>
      </c>
      <c r="M240" s="195">
        <v>8.5</v>
      </c>
      <c r="N240" s="245">
        <v>17</v>
      </c>
      <c r="O240" s="169" t="s">
        <v>38</v>
      </c>
      <c r="P240" s="178"/>
      <c r="Q240" s="178"/>
      <c r="R240" s="178"/>
      <c r="S240" s="178"/>
      <c r="T240" s="178"/>
      <c r="U240" s="178"/>
      <c r="V240" s="251"/>
      <c r="W240"/>
      <c r="X240" s="110"/>
      <c r="Y240" s="99"/>
      <c r="Z240" s="99"/>
      <c r="AA240" s="99"/>
      <c r="AB240" s="98">
        <f t="shared" si="3"/>
        <v>0</v>
      </c>
      <c r="AC240" s="99"/>
      <c r="AD240" s="99"/>
      <c r="AE240" s="99"/>
      <c r="AF240" s="99"/>
      <c r="AG240" s="99"/>
      <c r="AH240" s="99"/>
      <c r="AI240" s="99"/>
      <c r="AJ240" s="99"/>
      <c r="AK240" s="99"/>
      <c r="AL240" s="99"/>
      <c r="AM240" s="99"/>
      <c r="AN240" s="99"/>
      <c r="AO240" s="99"/>
      <c r="AP240" s="99"/>
      <c r="AQ240" s="99"/>
    </row>
    <row r="241" spans="1:43" s="97" customFormat="1" ht="24">
      <c r="A241" s="236">
        <v>4</v>
      </c>
      <c r="B241" s="144">
        <v>236</v>
      </c>
      <c r="C241" s="181" t="s">
        <v>389</v>
      </c>
      <c r="D241" s="151" t="s">
        <v>403</v>
      </c>
      <c r="E241" t="s">
        <v>404</v>
      </c>
      <c r="F241" s="235">
        <v>5</v>
      </c>
      <c r="G241" s="2" t="s">
        <v>125</v>
      </c>
      <c r="H241" s="237" t="s">
        <v>400</v>
      </c>
      <c r="I241" s="246">
        <v>15</v>
      </c>
      <c r="J241" s="244" t="s">
        <v>405</v>
      </c>
      <c r="K241" s="244" t="s">
        <v>406</v>
      </c>
      <c r="L241" s="244">
        <v>13601819492</v>
      </c>
      <c r="M241" s="172">
        <v>30</v>
      </c>
      <c r="N241" s="245">
        <v>60</v>
      </c>
      <c r="O241" s="169" t="s">
        <v>128</v>
      </c>
      <c r="P241" s="178"/>
      <c r="Q241" s="178"/>
      <c r="R241" s="178"/>
      <c r="S241" s="178"/>
      <c r="T241" s="178"/>
      <c r="U241" s="178"/>
      <c r="V241" s="251"/>
      <c r="W241"/>
      <c r="X241" s="110"/>
      <c r="Y241" s="99"/>
      <c r="Z241" s="99"/>
      <c r="AA241" s="99"/>
      <c r="AB241" s="98">
        <f t="shared" si="3"/>
        <v>0</v>
      </c>
      <c r="AC241" s="99"/>
      <c r="AD241" s="99"/>
      <c r="AE241" s="99"/>
      <c r="AF241" s="99"/>
      <c r="AG241" s="99"/>
      <c r="AH241" s="99"/>
      <c r="AI241" s="99"/>
      <c r="AJ241" s="99"/>
      <c r="AK241" s="99"/>
      <c r="AL241" s="99"/>
      <c r="AM241" s="99"/>
      <c r="AN241" s="99"/>
      <c r="AO241" s="99"/>
      <c r="AP241" s="99"/>
      <c r="AQ241" s="99"/>
    </row>
    <row r="242" spans="1:43" s="97" customFormat="1" ht="24">
      <c r="A242" s="238"/>
      <c r="B242" s="144">
        <v>237</v>
      </c>
      <c r="C242" s="181" t="s">
        <v>389</v>
      </c>
      <c r="D242" s="151" t="s">
        <v>403</v>
      </c>
      <c r="E242" t="s">
        <v>404</v>
      </c>
      <c r="F242" s="235">
        <v>5</v>
      </c>
      <c r="G242" s="2" t="s">
        <v>125</v>
      </c>
      <c r="H242" s="237" t="s">
        <v>400</v>
      </c>
      <c r="I242" s="246">
        <v>15</v>
      </c>
      <c r="J242" s="244" t="s">
        <v>405</v>
      </c>
      <c r="K242" s="244" t="s">
        <v>406</v>
      </c>
      <c r="L242" s="244">
        <v>13601819492</v>
      </c>
      <c r="M242" s="172"/>
      <c r="N242" s="245"/>
      <c r="O242" s="169" t="s">
        <v>128</v>
      </c>
      <c r="P242" s="178"/>
      <c r="Q242" s="178"/>
      <c r="R242" s="178"/>
      <c r="S242" s="178"/>
      <c r="T242" s="178"/>
      <c r="U242" s="178"/>
      <c r="V242" s="251"/>
      <c r="W242"/>
      <c r="X242" s="110"/>
      <c r="Y242" s="99"/>
      <c r="Z242" s="99"/>
      <c r="AA242" s="99"/>
      <c r="AB242" s="98">
        <f t="shared" si="3"/>
        <v>0</v>
      </c>
      <c r="AC242" s="99"/>
      <c r="AD242" s="99"/>
      <c r="AE242" s="99"/>
      <c r="AF242" s="99"/>
      <c r="AG242" s="99"/>
      <c r="AH242" s="99"/>
      <c r="AI242" s="99"/>
      <c r="AJ242" s="99"/>
      <c r="AK242" s="99"/>
      <c r="AL242" s="99"/>
      <c r="AM242" s="99"/>
      <c r="AN242" s="99"/>
      <c r="AO242" s="99"/>
      <c r="AP242" s="99"/>
      <c r="AQ242" s="99"/>
    </row>
    <row r="243" spans="1:43" s="97" customFormat="1" ht="24">
      <c r="A243" s="236">
        <v>5</v>
      </c>
      <c r="B243" s="144">
        <v>238</v>
      </c>
      <c r="C243" s="181" t="s">
        <v>389</v>
      </c>
      <c r="D243" s="151" t="s">
        <v>407</v>
      </c>
      <c r="E243" t="s">
        <v>408</v>
      </c>
      <c r="F243" s="235">
        <v>10</v>
      </c>
      <c r="G243" s="169" t="s">
        <v>35</v>
      </c>
      <c r="H243" s="237" t="s">
        <v>400</v>
      </c>
      <c r="I243" s="243">
        <v>22.5</v>
      </c>
      <c r="J243" s="244" t="s">
        <v>409</v>
      </c>
      <c r="K243" s="244" t="s">
        <v>410</v>
      </c>
      <c r="L243" s="244">
        <v>13918477997</v>
      </c>
      <c r="M243" s="172">
        <v>121.5</v>
      </c>
      <c r="N243" s="245">
        <v>306.6</v>
      </c>
      <c r="O243" s="169" t="s">
        <v>38</v>
      </c>
      <c r="P243" s="178"/>
      <c r="Q243" s="178"/>
      <c r="R243" s="178"/>
      <c r="S243" s="178"/>
      <c r="T243" s="178"/>
      <c r="U243" s="178"/>
      <c r="V243" s="251"/>
      <c r="W243"/>
      <c r="X243" s="110"/>
      <c r="Y243" s="99"/>
      <c r="Z243" s="99"/>
      <c r="AA243" s="99"/>
      <c r="AB243" s="98">
        <f t="shared" si="3"/>
        <v>-63.60000000000002</v>
      </c>
      <c r="AC243" s="99"/>
      <c r="AD243" s="99"/>
      <c r="AE243" s="99"/>
      <c r="AF243" s="99"/>
      <c r="AG243" s="99"/>
      <c r="AH243" s="99"/>
      <c r="AI243" s="99"/>
      <c r="AJ243" s="99"/>
      <c r="AK243" s="99"/>
      <c r="AL243" s="99"/>
      <c r="AM243" s="99"/>
      <c r="AN243" s="99"/>
      <c r="AO243" s="99"/>
      <c r="AP243" s="99"/>
      <c r="AQ243" s="99"/>
    </row>
    <row r="244" spans="1:43" s="97" customFormat="1" ht="24">
      <c r="A244" s="239"/>
      <c r="B244" s="144">
        <v>239</v>
      </c>
      <c r="C244" s="181" t="s">
        <v>389</v>
      </c>
      <c r="D244" s="151" t="s">
        <v>407</v>
      </c>
      <c r="E244" t="s">
        <v>408</v>
      </c>
      <c r="F244" s="235">
        <v>10</v>
      </c>
      <c r="G244" s="169" t="s">
        <v>35</v>
      </c>
      <c r="H244" s="237" t="s">
        <v>400</v>
      </c>
      <c r="I244" s="243">
        <v>22.5</v>
      </c>
      <c r="J244" s="244" t="s">
        <v>409</v>
      </c>
      <c r="K244" s="244" t="s">
        <v>410</v>
      </c>
      <c r="L244" s="244">
        <v>13918477997</v>
      </c>
      <c r="M244" s="172"/>
      <c r="N244" s="245"/>
      <c r="O244" s="169" t="s">
        <v>38</v>
      </c>
      <c r="P244" s="178"/>
      <c r="Q244" s="178"/>
      <c r="R244" s="178"/>
      <c r="S244" s="178"/>
      <c r="T244" s="178"/>
      <c r="U244" s="178"/>
      <c r="V244" s="251"/>
      <c r="W244"/>
      <c r="X244" s="110"/>
      <c r="Y244" s="99"/>
      <c r="Z244" s="99"/>
      <c r="AA244" s="99"/>
      <c r="AB244" s="98">
        <f t="shared" si="3"/>
        <v>0</v>
      </c>
      <c r="AC244" s="99"/>
      <c r="AD244" s="99"/>
      <c r="AE244" s="99"/>
      <c r="AF244" s="99"/>
      <c r="AG244" s="99"/>
      <c r="AH244" s="99"/>
      <c r="AI244" s="99"/>
      <c r="AJ244" s="99"/>
      <c r="AK244" s="99"/>
      <c r="AL244" s="99"/>
      <c r="AM244" s="99"/>
      <c r="AN244" s="99"/>
      <c r="AO244" s="99"/>
      <c r="AP244" s="99"/>
      <c r="AQ244" s="99"/>
    </row>
    <row r="245" spans="1:43" s="97" customFormat="1" ht="24">
      <c r="A245" s="239"/>
      <c r="B245" s="144">
        <v>240</v>
      </c>
      <c r="C245" s="181" t="s">
        <v>389</v>
      </c>
      <c r="D245" s="151" t="s">
        <v>407</v>
      </c>
      <c r="E245" t="s">
        <v>408</v>
      </c>
      <c r="F245" s="235">
        <v>10</v>
      </c>
      <c r="G245" s="169" t="s">
        <v>35</v>
      </c>
      <c r="H245" s="237" t="s">
        <v>400</v>
      </c>
      <c r="I245" s="243">
        <v>22.5</v>
      </c>
      <c r="J245" s="244" t="s">
        <v>409</v>
      </c>
      <c r="K245" s="244" t="s">
        <v>410</v>
      </c>
      <c r="L245" s="244">
        <v>13918477997</v>
      </c>
      <c r="M245" s="172"/>
      <c r="N245" s="245"/>
      <c r="O245" s="169" t="s">
        <v>38</v>
      </c>
      <c r="P245" s="178"/>
      <c r="Q245" s="178"/>
      <c r="R245" s="178"/>
      <c r="S245" s="178"/>
      <c r="T245" s="178"/>
      <c r="U245" s="178"/>
      <c r="V245" s="251"/>
      <c r="W245"/>
      <c r="X245" s="110"/>
      <c r="Y245" s="99"/>
      <c r="Z245" s="99"/>
      <c r="AA245" s="99"/>
      <c r="AB245" s="98">
        <f t="shared" si="3"/>
        <v>0</v>
      </c>
      <c r="AC245" s="99"/>
      <c r="AD245" s="99"/>
      <c r="AE245" s="99"/>
      <c r="AF245" s="99"/>
      <c r="AG245" s="99"/>
      <c r="AH245" s="99"/>
      <c r="AI245" s="99"/>
      <c r="AJ245" s="99"/>
      <c r="AK245" s="99"/>
      <c r="AL245" s="99"/>
      <c r="AM245" s="99"/>
      <c r="AN245" s="99"/>
      <c r="AO245" s="99"/>
      <c r="AP245" s="99"/>
      <c r="AQ245" s="99"/>
    </row>
    <row r="246" spans="1:43" s="97" customFormat="1" ht="24">
      <c r="A246" s="239"/>
      <c r="B246" s="144">
        <v>241</v>
      </c>
      <c r="C246" s="181" t="s">
        <v>389</v>
      </c>
      <c r="D246" s="151" t="s">
        <v>407</v>
      </c>
      <c r="E246" t="s">
        <v>411</v>
      </c>
      <c r="F246" s="235">
        <v>4</v>
      </c>
      <c r="G246" s="169" t="s">
        <v>35</v>
      </c>
      <c r="H246" s="237" t="s">
        <v>400</v>
      </c>
      <c r="I246" s="243">
        <v>13.5</v>
      </c>
      <c r="J246" s="244" t="s">
        <v>412</v>
      </c>
      <c r="K246" s="244" t="s">
        <v>410</v>
      </c>
      <c r="L246" s="244">
        <v>13918477997</v>
      </c>
      <c r="M246" s="172"/>
      <c r="N246" s="245"/>
      <c r="O246" s="169" t="s">
        <v>38</v>
      </c>
      <c r="P246" s="178"/>
      <c r="Q246" s="178"/>
      <c r="R246" s="178"/>
      <c r="S246" s="178"/>
      <c r="T246" s="178"/>
      <c r="U246" s="178"/>
      <c r="V246" s="251"/>
      <c r="W246"/>
      <c r="X246" s="110"/>
      <c r="Y246" s="99"/>
      <c r="Z246" s="99"/>
      <c r="AA246" s="99"/>
      <c r="AB246" s="98">
        <f t="shared" si="3"/>
        <v>0</v>
      </c>
      <c r="AC246" s="99"/>
      <c r="AD246" s="99"/>
      <c r="AE246" s="99"/>
      <c r="AF246" s="99"/>
      <c r="AG246" s="99"/>
      <c r="AH246" s="99"/>
      <c r="AI246" s="99"/>
      <c r="AJ246" s="99"/>
      <c r="AK246" s="99"/>
      <c r="AL246" s="99"/>
      <c r="AM246" s="99"/>
      <c r="AN246" s="99"/>
      <c r="AO246" s="99"/>
      <c r="AP246" s="99"/>
      <c r="AQ246" s="99"/>
    </row>
    <row r="247" spans="1:43" s="97" customFormat="1" ht="24">
      <c r="A247" s="239"/>
      <c r="B247" s="144">
        <v>242</v>
      </c>
      <c r="C247" s="181" t="s">
        <v>389</v>
      </c>
      <c r="D247" s="151" t="s">
        <v>407</v>
      </c>
      <c r="E247" t="s">
        <v>411</v>
      </c>
      <c r="F247" s="235">
        <v>4</v>
      </c>
      <c r="G247" s="169" t="s">
        <v>35</v>
      </c>
      <c r="H247" s="237" t="s">
        <v>400</v>
      </c>
      <c r="I247" s="243">
        <v>13.5</v>
      </c>
      <c r="J247" s="244" t="s">
        <v>412</v>
      </c>
      <c r="K247" s="244" t="s">
        <v>410</v>
      </c>
      <c r="L247" s="244">
        <v>13918477997</v>
      </c>
      <c r="M247" s="172"/>
      <c r="N247" s="245"/>
      <c r="O247" s="169" t="s">
        <v>38</v>
      </c>
      <c r="P247" s="178"/>
      <c r="Q247" s="178"/>
      <c r="R247" s="178"/>
      <c r="S247" s="178"/>
      <c r="T247" s="178"/>
      <c r="U247" s="178"/>
      <c r="V247" s="251"/>
      <c r="W247"/>
      <c r="X247" s="110"/>
      <c r="Y247" s="99"/>
      <c r="Z247" s="99"/>
      <c r="AA247" s="99"/>
      <c r="AB247" s="98">
        <f t="shared" si="3"/>
        <v>0</v>
      </c>
      <c r="AC247" s="99"/>
      <c r="AD247" s="99"/>
      <c r="AE247" s="99"/>
      <c r="AF247" s="99"/>
      <c r="AG247" s="99"/>
      <c r="AH247" s="99"/>
      <c r="AI247" s="99"/>
      <c r="AJ247" s="99"/>
      <c r="AK247" s="99"/>
      <c r="AL247" s="99"/>
      <c r="AM247" s="99"/>
      <c r="AN247" s="99"/>
      <c r="AO247" s="99"/>
      <c r="AP247" s="99"/>
      <c r="AQ247" s="99"/>
    </row>
    <row r="248" spans="1:43" s="97" customFormat="1" ht="24">
      <c r="A248" s="239"/>
      <c r="B248" s="144">
        <v>243</v>
      </c>
      <c r="C248" s="181" t="s">
        <v>389</v>
      </c>
      <c r="D248" s="151" t="s">
        <v>407</v>
      </c>
      <c r="E248" t="s">
        <v>413</v>
      </c>
      <c r="F248" s="235">
        <v>4</v>
      </c>
      <c r="G248" s="169" t="s">
        <v>35</v>
      </c>
      <c r="H248" s="237" t="s">
        <v>400</v>
      </c>
      <c r="I248" s="243">
        <v>13.5</v>
      </c>
      <c r="J248" s="244" t="s">
        <v>412</v>
      </c>
      <c r="K248" s="244" t="s">
        <v>410</v>
      </c>
      <c r="L248" s="244">
        <v>13918477997</v>
      </c>
      <c r="M248" s="172"/>
      <c r="N248" s="245"/>
      <c r="O248" s="169" t="s">
        <v>38</v>
      </c>
      <c r="P248" s="178"/>
      <c r="Q248" s="178"/>
      <c r="R248" s="178"/>
      <c r="S248" s="178"/>
      <c r="T248" s="178"/>
      <c r="U248" s="178"/>
      <c r="V248" s="251"/>
      <c r="W248"/>
      <c r="X248" s="110"/>
      <c r="Y248" s="99"/>
      <c r="Z248" s="99"/>
      <c r="AA248" s="99"/>
      <c r="AB248" s="98">
        <f t="shared" si="3"/>
        <v>0</v>
      </c>
      <c r="AC248" s="99"/>
      <c r="AD248" s="99"/>
      <c r="AE248" s="99"/>
      <c r="AF248" s="99"/>
      <c r="AG248" s="99"/>
      <c r="AH248" s="99"/>
      <c r="AI248" s="99"/>
      <c r="AJ248" s="99"/>
      <c r="AK248" s="99"/>
      <c r="AL248" s="99"/>
      <c r="AM248" s="99"/>
      <c r="AN248" s="99"/>
      <c r="AO248" s="99"/>
      <c r="AP248" s="99"/>
      <c r="AQ248" s="99"/>
    </row>
    <row r="249" spans="1:43" s="97" customFormat="1" ht="24">
      <c r="A249" s="238"/>
      <c r="B249" s="144">
        <v>244</v>
      </c>
      <c r="C249" s="181" t="s">
        <v>389</v>
      </c>
      <c r="D249" s="151" t="s">
        <v>407</v>
      </c>
      <c r="E249" t="s">
        <v>414</v>
      </c>
      <c r="F249" s="235">
        <v>4</v>
      </c>
      <c r="G249" s="169" t="s">
        <v>35</v>
      </c>
      <c r="H249" s="237" t="s">
        <v>400</v>
      </c>
      <c r="I249" s="243">
        <v>13.5</v>
      </c>
      <c r="J249" s="244" t="s">
        <v>409</v>
      </c>
      <c r="K249" s="244" t="s">
        <v>410</v>
      </c>
      <c r="L249" s="244">
        <v>13918477997</v>
      </c>
      <c r="M249" s="172"/>
      <c r="N249" s="245"/>
      <c r="O249" s="169" t="s">
        <v>38</v>
      </c>
      <c r="P249" s="178"/>
      <c r="Q249" s="178"/>
      <c r="R249" s="178"/>
      <c r="S249" s="178"/>
      <c r="T249" s="178"/>
      <c r="U249" s="178"/>
      <c r="V249" s="251"/>
      <c r="W249"/>
      <c r="X249" s="110"/>
      <c r="Y249" s="99"/>
      <c r="Z249" s="99"/>
      <c r="AA249" s="99"/>
      <c r="AB249" s="98">
        <f t="shared" si="3"/>
        <v>0</v>
      </c>
      <c r="AC249" s="99"/>
      <c r="AD249" s="99"/>
      <c r="AE249" s="99"/>
      <c r="AF249" s="99"/>
      <c r="AG249" s="99"/>
      <c r="AH249" s="99"/>
      <c r="AI249" s="99"/>
      <c r="AJ249" s="99"/>
      <c r="AK249" s="99"/>
      <c r="AL249" s="99"/>
      <c r="AM249" s="99"/>
      <c r="AN249" s="99"/>
      <c r="AO249" s="99"/>
      <c r="AP249" s="99"/>
      <c r="AQ249" s="99"/>
    </row>
    <row r="250" spans="1:28" s="98" customFormat="1" ht="36">
      <c r="A250" s="236">
        <v>6</v>
      </c>
      <c r="B250" s="144">
        <v>245</v>
      </c>
      <c r="C250" s="188" t="s">
        <v>389</v>
      </c>
      <c r="D250" s="146" t="s">
        <v>415</v>
      </c>
      <c r="E250" t="s">
        <v>416</v>
      </c>
      <c r="F250" s="182">
        <v>0.3</v>
      </c>
      <c r="G250" t="s">
        <v>207</v>
      </c>
      <c r="H250" s="240" t="s">
        <v>417</v>
      </c>
      <c r="I250" s="247">
        <v>1.8</v>
      </c>
      <c r="J250" s="248" t="s">
        <v>418</v>
      </c>
      <c r="K250" s="248" t="s">
        <v>419</v>
      </c>
      <c r="L250" s="248">
        <v>17717606258</v>
      </c>
      <c r="M250" s="165">
        <v>15.04</v>
      </c>
      <c r="N250" s="247">
        <v>30.08</v>
      </c>
      <c r="O250" s="166" t="s">
        <v>128</v>
      </c>
      <c r="P250" s="249"/>
      <c r="Q250" s="249"/>
      <c r="R250" s="249"/>
      <c r="S250" s="249"/>
      <c r="T250" s="249"/>
      <c r="U250" s="249"/>
      <c r="V250" s="249"/>
      <c r="W250" t="s">
        <v>39</v>
      </c>
      <c r="X250" s="179"/>
      <c r="AB250" s="98">
        <f t="shared" si="3"/>
        <v>0</v>
      </c>
    </row>
    <row r="251" spans="1:28" s="98" customFormat="1" ht="36">
      <c r="A251" s="239"/>
      <c r="B251" s="144">
        <v>246</v>
      </c>
      <c r="C251" s="188" t="s">
        <v>389</v>
      </c>
      <c r="D251" s="146" t="s">
        <v>415</v>
      </c>
      <c r="E251" t="s">
        <v>420</v>
      </c>
      <c r="F251" s="182">
        <v>1</v>
      </c>
      <c r="G251" t="s">
        <v>35</v>
      </c>
      <c r="H251" s="240" t="s">
        <v>417</v>
      </c>
      <c r="I251" s="247">
        <v>6</v>
      </c>
      <c r="J251" s="248" t="s">
        <v>421</v>
      </c>
      <c r="K251" s="248" t="s">
        <v>419</v>
      </c>
      <c r="L251" s="248">
        <v>17717606258</v>
      </c>
      <c r="M251" s="166"/>
      <c r="N251" s="247"/>
      <c r="O251" s="166" t="s">
        <v>128</v>
      </c>
      <c r="P251" s="249"/>
      <c r="Q251" s="249"/>
      <c r="R251" s="249"/>
      <c r="S251" s="249"/>
      <c r="T251" s="249"/>
      <c r="U251" s="249"/>
      <c r="V251" s="249"/>
      <c r="W251"/>
      <c r="X251" s="179"/>
      <c r="AB251" s="98">
        <f t="shared" si="3"/>
        <v>0</v>
      </c>
    </row>
    <row r="252" spans="1:28" s="98" customFormat="1" ht="36">
      <c r="A252" s="238"/>
      <c r="B252" s="144">
        <v>247</v>
      </c>
      <c r="C252" s="188" t="s">
        <v>389</v>
      </c>
      <c r="D252" s="146" t="s">
        <v>415</v>
      </c>
      <c r="E252" t="s">
        <v>422</v>
      </c>
      <c r="F252" s="182">
        <v>1.5</v>
      </c>
      <c r="G252" s="2" t="s">
        <v>125</v>
      </c>
      <c r="H252" s="240" t="s">
        <v>417</v>
      </c>
      <c r="I252" s="247">
        <v>7.25</v>
      </c>
      <c r="J252" s="248" t="s">
        <v>418</v>
      </c>
      <c r="K252" s="248" t="s">
        <v>419</v>
      </c>
      <c r="L252" s="248">
        <v>17717606258</v>
      </c>
      <c r="M252" s="165"/>
      <c r="N252" s="247"/>
      <c r="O252" s="166" t="s">
        <v>128</v>
      </c>
      <c r="P252" s="249"/>
      <c r="Q252" s="249"/>
      <c r="R252" s="249"/>
      <c r="S252" s="249"/>
      <c r="T252" s="249"/>
      <c r="U252" s="249"/>
      <c r="V252" s="249"/>
      <c r="W252"/>
      <c r="X252" s="179"/>
      <c r="AB252" s="98">
        <f t="shared" si="3"/>
        <v>0</v>
      </c>
    </row>
    <row r="253" spans="1:43" s="97" customFormat="1" ht="36">
      <c r="A253" s="233">
        <v>7</v>
      </c>
      <c r="B253" s="144">
        <v>248</v>
      </c>
      <c r="C253" s="181" t="s">
        <v>389</v>
      </c>
      <c r="D253" s="151" t="s">
        <v>423</v>
      </c>
      <c r="E253" t="s">
        <v>424</v>
      </c>
      <c r="F253" s="169">
        <v>1</v>
      </c>
      <c r="G253" s="2" t="s">
        <v>425</v>
      </c>
      <c r="H253" s="234" t="s">
        <v>426</v>
      </c>
      <c r="I253" s="243">
        <v>6</v>
      </c>
      <c r="J253" s="244" t="s">
        <v>427</v>
      </c>
      <c r="K253" s="244" t="s">
        <v>428</v>
      </c>
      <c r="L253" s="244">
        <v>18017380289</v>
      </c>
      <c r="M253" s="195">
        <v>6</v>
      </c>
      <c r="N253" s="243">
        <v>30</v>
      </c>
      <c r="O253" s="169" t="s">
        <v>128</v>
      </c>
      <c r="P253" s="178"/>
      <c r="Q253" s="178"/>
      <c r="R253" s="178"/>
      <c r="S253" s="178"/>
      <c r="T253" s="178"/>
      <c r="U253" s="178"/>
      <c r="V253" s="251"/>
      <c r="W253"/>
      <c r="X253" s="110"/>
      <c r="Y253" s="99"/>
      <c r="Z253" s="99"/>
      <c r="AA253" s="99"/>
      <c r="AB253" s="98">
        <f t="shared" si="3"/>
        <v>-18</v>
      </c>
      <c r="AC253" s="99"/>
      <c r="AD253" s="99"/>
      <c r="AE253" s="99"/>
      <c r="AF253" s="99"/>
      <c r="AG253" s="99"/>
      <c r="AH253" s="99"/>
      <c r="AI253" s="99"/>
      <c r="AJ253" s="99"/>
      <c r="AK253" s="99"/>
      <c r="AL253" s="99"/>
      <c r="AM253" s="99"/>
      <c r="AN253" s="99"/>
      <c r="AO253" s="99"/>
      <c r="AP253" s="99"/>
      <c r="AQ253" s="99"/>
    </row>
    <row r="254" spans="1:43" s="97" customFormat="1" ht="36">
      <c r="A254" s="236">
        <v>8</v>
      </c>
      <c r="B254" s="144">
        <v>249</v>
      </c>
      <c r="C254" s="181" t="s">
        <v>389</v>
      </c>
      <c r="D254" s="151" t="s">
        <v>429</v>
      </c>
      <c r="E254" t="s">
        <v>430</v>
      </c>
      <c r="F254" s="235">
        <v>2</v>
      </c>
      <c r="G254" s="169" t="s">
        <v>35</v>
      </c>
      <c r="H254" s="237" t="s">
        <v>431</v>
      </c>
      <c r="I254" s="243">
        <v>8.5</v>
      </c>
      <c r="J254" s="244" t="s">
        <v>432</v>
      </c>
      <c r="K254" s="244" t="s">
        <v>433</v>
      </c>
      <c r="L254" s="244">
        <v>18121003335</v>
      </c>
      <c r="M254" s="172">
        <v>30.5</v>
      </c>
      <c r="N254" s="245">
        <v>61.05</v>
      </c>
      <c r="O254" s="169" t="s">
        <v>38</v>
      </c>
      <c r="P254" s="178"/>
      <c r="Q254" s="178"/>
      <c r="R254" s="178"/>
      <c r="S254" s="178"/>
      <c r="T254" s="178"/>
      <c r="U254" s="178"/>
      <c r="V254" s="251"/>
      <c r="W254"/>
      <c r="X254" s="110"/>
      <c r="Y254" s="99"/>
      <c r="Z254" s="99"/>
      <c r="AA254" s="99"/>
      <c r="AB254" s="98">
        <f t="shared" si="3"/>
        <v>-0.04999999999999716</v>
      </c>
      <c r="AC254" s="99"/>
      <c r="AD254" s="99"/>
      <c r="AE254" s="99"/>
      <c r="AF254" s="99"/>
      <c r="AG254" s="99"/>
      <c r="AH254" s="99"/>
      <c r="AI254" s="99"/>
      <c r="AJ254" s="99"/>
      <c r="AK254" s="99"/>
      <c r="AL254" s="99"/>
      <c r="AM254" s="99"/>
      <c r="AN254" s="99"/>
      <c r="AO254" s="99"/>
      <c r="AP254" s="99"/>
      <c r="AQ254" s="99"/>
    </row>
    <row r="255" spans="1:43" s="97" customFormat="1" ht="36">
      <c r="A255" s="239"/>
      <c r="B255" s="144">
        <v>250</v>
      </c>
      <c r="C255" s="181" t="s">
        <v>389</v>
      </c>
      <c r="D255" s="151" t="s">
        <v>429</v>
      </c>
      <c r="E255" t="s">
        <v>430</v>
      </c>
      <c r="F255" s="235">
        <v>2</v>
      </c>
      <c r="G255" s="169" t="s">
        <v>35</v>
      </c>
      <c r="H255" s="237" t="s">
        <v>431</v>
      </c>
      <c r="I255" s="243">
        <v>8.5</v>
      </c>
      <c r="J255" s="244" t="s">
        <v>432</v>
      </c>
      <c r="K255" s="244" t="s">
        <v>433</v>
      </c>
      <c r="L255" s="244">
        <v>18121003335</v>
      </c>
      <c r="M255" s="172"/>
      <c r="N255" s="245"/>
      <c r="O255" s="169" t="s">
        <v>38</v>
      </c>
      <c r="P255" s="178"/>
      <c r="Q255" s="178"/>
      <c r="R255" s="178"/>
      <c r="S255" s="178"/>
      <c r="T255" s="178"/>
      <c r="U255" s="178"/>
      <c r="V255" s="251"/>
      <c r="W255"/>
      <c r="X255" s="110"/>
      <c r="Y255" s="99"/>
      <c r="Z255" s="99"/>
      <c r="AA255" s="99"/>
      <c r="AB255" s="98">
        <f t="shared" si="3"/>
        <v>0</v>
      </c>
      <c r="AC255" s="99"/>
      <c r="AD255" s="99"/>
      <c r="AE255" s="99"/>
      <c r="AF255" s="99"/>
      <c r="AG255" s="99"/>
      <c r="AH255" s="99"/>
      <c r="AI255" s="99"/>
      <c r="AJ255" s="99"/>
      <c r="AK255" s="99"/>
      <c r="AL255" s="99"/>
      <c r="AM255" s="99"/>
      <c r="AN255" s="99"/>
      <c r="AO255" s="99"/>
      <c r="AP255" s="99"/>
      <c r="AQ255" s="99"/>
    </row>
    <row r="256" spans="1:43" s="97" customFormat="1" ht="36">
      <c r="A256" s="238"/>
      <c r="B256" s="144">
        <v>251</v>
      </c>
      <c r="C256" s="181" t="s">
        <v>389</v>
      </c>
      <c r="D256" s="151" t="s">
        <v>429</v>
      </c>
      <c r="E256" t="s">
        <v>434</v>
      </c>
      <c r="F256" s="235">
        <v>4</v>
      </c>
      <c r="G256" s="169" t="s">
        <v>35</v>
      </c>
      <c r="H256" s="237" t="s">
        <v>431</v>
      </c>
      <c r="I256" s="243">
        <v>13.5</v>
      </c>
      <c r="J256" s="244" t="s">
        <v>432</v>
      </c>
      <c r="K256" s="244" t="s">
        <v>433</v>
      </c>
      <c r="L256" s="244">
        <v>18121003335</v>
      </c>
      <c r="M256" s="172"/>
      <c r="N256" s="245"/>
      <c r="O256" s="169" t="s">
        <v>38</v>
      </c>
      <c r="P256" s="178"/>
      <c r="Q256" s="178"/>
      <c r="R256" s="178"/>
      <c r="S256" s="178"/>
      <c r="T256" s="178"/>
      <c r="U256" s="178"/>
      <c r="V256" s="251"/>
      <c r="W256"/>
      <c r="X256" s="110"/>
      <c r="Y256" s="99"/>
      <c r="Z256" s="99"/>
      <c r="AA256" s="99"/>
      <c r="AB256" s="98">
        <f t="shared" si="3"/>
        <v>0</v>
      </c>
      <c r="AC256" s="99"/>
      <c r="AD256" s="99"/>
      <c r="AE256" s="99"/>
      <c r="AF256" s="99"/>
      <c r="AG256" s="99"/>
      <c r="AH256" s="99"/>
      <c r="AI256" s="99"/>
      <c r="AJ256" s="99"/>
      <c r="AK256" s="99"/>
      <c r="AL256" s="99"/>
      <c r="AM256" s="99"/>
      <c r="AN256" s="99"/>
      <c r="AO256" s="99"/>
      <c r="AP256" s="99"/>
      <c r="AQ256" s="99"/>
    </row>
    <row r="257" spans="1:43" s="97" customFormat="1" ht="13.5">
      <c r="A257" s="233">
        <v>9</v>
      </c>
      <c r="B257" s="144">
        <v>252</v>
      </c>
      <c r="C257" s="181" t="s">
        <v>389</v>
      </c>
      <c r="D257" s="151" t="s">
        <v>435</v>
      </c>
      <c r="E257" t="s">
        <v>436</v>
      </c>
      <c r="F257" s="169">
        <v>2.14</v>
      </c>
      <c r="G257" s="169" t="s">
        <v>437</v>
      </c>
      <c r="H257" s="234" t="s">
        <v>431</v>
      </c>
      <c r="I257" s="243">
        <v>8.85</v>
      </c>
      <c r="J257" s="169" t="s">
        <v>438</v>
      </c>
      <c r="K257" s="169" t="s">
        <v>439</v>
      </c>
      <c r="L257" s="169">
        <v>13916636152</v>
      </c>
      <c r="M257" s="195">
        <f>(F257*5+7)/2</f>
        <v>8.850000000000001</v>
      </c>
      <c r="N257" s="243">
        <v>22.5</v>
      </c>
      <c r="O257" s="169" t="s">
        <v>128</v>
      </c>
      <c r="P257" s="178"/>
      <c r="Q257" s="178"/>
      <c r="R257" s="178"/>
      <c r="S257" s="178"/>
      <c r="T257" s="178"/>
      <c r="U257" s="178"/>
      <c r="V257" s="251"/>
      <c r="W257"/>
      <c r="X257" s="110"/>
      <c r="Y257" s="99"/>
      <c r="Z257" s="99"/>
      <c r="AA257" s="99"/>
      <c r="AB257" s="98">
        <f t="shared" si="3"/>
        <v>-4.799999999999997</v>
      </c>
      <c r="AC257" s="99"/>
      <c r="AD257" s="99"/>
      <c r="AE257" s="99"/>
      <c r="AF257" s="99"/>
      <c r="AG257" s="99"/>
      <c r="AH257" s="99"/>
      <c r="AI257" s="99"/>
      <c r="AJ257" s="99"/>
      <c r="AK257" s="99"/>
      <c r="AL257" s="99"/>
      <c r="AM257" s="99"/>
      <c r="AN257" s="99"/>
      <c r="AO257" s="99"/>
      <c r="AP257" s="99"/>
      <c r="AQ257" s="99"/>
    </row>
    <row r="258" spans="1:43" s="97" customFormat="1" ht="36">
      <c r="A258" s="233">
        <v>10</v>
      </c>
      <c r="B258" s="144">
        <v>253</v>
      </c>
      <c r="C258" s="181" t="s">
        <v>389</v>
      </c>
      <c r="D258" s="151" t="s">
        <v>440</v>
      </c>
      <c r="E258" t="s">
        <v>441</v>
      </c>
      <c r="F258" s="169">
        <v>2</v>
      </c>
      <c r="G258" s="169" t="s">
        <v>437</v>
      </c>
      <c r="H258" s="234" t="s">
        <v>400</v>
      </c>
      <c r="I258" s="243">
        <v>8.5</v>
      </c>
      <c r="J258" s="244" t="s">
        <v>442</v>
      </c>
      <c r="K258" s="244" t="s">
        <v>443</v>
      </c>
      <c r="L258" s="244">
        <v>13761745972</v>
      </c>
      <c r="M258" s="195">
        <v>8.5</v>
      </c>
      <c r="N258" s="243">
        <v>18</v>
      </c>
      <c r="O258" s="169" t="s">
        <v>128</v>
      </c>
      <c r="P258" s="178"/>
      <c r="Q258" s="178"/>
      <c r="R258" s="178"/>
      <c r="S258" s="178"/>
      <c r="T258" s="178"/>
      <c r="U258" s="178"/>
      <c r="V258" s="251"/>
      <c r="W258"/>
      <c r="X258" s="110"/>
      <c r="Y258" s="99"/>
      <c r="Z258" s="99"/>
      <c r="AA258" s="99"/>
      <c r="AB258" s="98">
        <f t="shared" si="3"/>
        <v>-1</v>
      </c>
      <c r="AC258" s="99"/>
      <c r="AD258" s="99"/>
      <c r="AE258" s="99"/>
      <c r="AF258" s="99"/>
      <c r="AG258" s="99"/>
      <c r="AH258" s="99"/>
      <c r="AI258" s="99"/>
      <c r="AJ258" s="99"/>
      <c r="AK258" s="99"/>
      <c r="AL258" s="99"/>
      <c r="AM258" s="99"/>
      <c r="AN258" s="99"/>
      <c r="AO258" s="99"/>
      <c r="AP258" s="99"/>
      <c r="AQ258" s="99"/>
    </row>
    <row r="259" spans="1:43" s="97" customFormat="1" ht="36">
      <c r="A259" s="233">
        <v>11</v>
      </c>
      <c r="B259" s="144">
        <v>254</v>
      </c>
      <c r="C259" s="181" t="s">
        <v>389</v>
      </c>
      <c r="D259" s="151" t="s">
        <v>444</v>
      </c>
      <c r="E259" t="s">
        <v>445</v>
      </c>
      <c r="F259" s="235">
        <v>1</v>
      </c>
      <c r="G259" s="169" t="s">
        <v>35</v>
      </c>
      <c r="H259" s="234" t="s">
        <v>228</v>
      </c>
      <c r="I259" s="243">
        <v>6</v>
      </c>
      <c r="J259" s="244" t="s">
        <v>446</v>
      </c>
      <c r="K259" s="244" t="s">
        <v>447</v>
      </c>
      <c r="L259" s="244">
        <v>13524620988</v>
      </c>
      <c r="M259" s="195">
        <v>6</v>
      </c>
      <c r="N259" s="245">
        <v>14</v>
      </c>
      <c r="O259" s="169" t="s">
        <v>128</v>
      </c>
      <c r="P259" s="178"/>
      <c r="Q259" s="178"/>
      <c r="R259" s="178"/>
      <c r="S259" s="178"/>
      <c r="T259" s="178"/>
      <c r="U259" s="178"/>
      <c r="V259" s="251"/>
      <c r="W259"/>
      <c r="X259" s="110"/>
      <c r="Y259" s="99"/>
      <c r="Z259" s="99"/>
      <c r="AA259" s="99"/>
      <c r="AB259" s="98">
        <f t="shared" si="3"/>
        <v>-2</v>
      </c>
      <c r="AC259" s="99"/>
      <c r="AD259" s="99"/>
      <c r="AE259" s="99"/>
      <c r="AF259" s="99"/>
      <c r="AG259" s="99"/>
      <c r="AH259" s="99"/>
      <c r="AI259" s="99"/>
      <c r="AJ259" s="99"/>
      <c r="AK259" s="99"/>
      <c r="AL259" s="99"/>
      <c r="AM259" s="99"/>
      <c r="AN259" s="99"/>
      <c r="AO259" s="99"/>
      <c r="AP259" s="99"/>
      <c r="AQ259" s="99"/>
    </row>
    <row r="260" spans="1:28" s="98" customFormat="1" ht="36">
      <c r="A260" s="236">
        <v>12</v>
      </c>
      <c r="B260" s="144">
        <v>255</v>
      </c>
      <c r="C260" s="188" t="s">
        <v>389</v>
      </c>
      <c r="D260" s="146" t="s">
        <v>448</v>
      </c>
      <c r="E260" t="s">
        <v>449</v>
      </c>
      <c r="F260" s="182">
        <v>4</v>
      </c>
      <c r="G260" t="s">
        <v>35</v>
      </c>
      <c r="H260" s="252" t="s">
        <v>400</v>
      </c>
      <c r="I260" s="247">
        <v>13.5</v>
      </c>
      <c r="J260" s="248" t="s">
        <v>450</v>
      </c>
      <c r="K260" s="248" t="s">
        <v>451</v>
      </c>
      <c r="L260" s="248" t="s">
        <v>452</v>
      </c>
      <c r="M260" s="165">
        <v>40.46</v>
      </c>
      <c r="N260" s="261">
        <v>80.92</v>
      </c>
      <c r="O260" s="166" t="s">
        <v>38</v>
      </c>
      <c r="P260" s="249"/>
      <c r="Q260" s="249"/>
      <c r="R260" s="249"/>
      <c r="S260" s="249"/>
      <c r="T260" s="249"/>
      <c r="U260" s="249"/>
      <c r="V260" s="249"/>
      <c r="W260" t="s">
        <v>39</v>
      </c>
      <c r="X260" s="179"/>
      <c r="AB260" s="98">
        <f t="shared" si="3"/>
        <v>0</v>
      </c>
    </row>
    <row r="261" spans="1:28" s="98" customFormat="1" ht="36">
      <c r="A261" s="239"/>
      <c r="B261" s="144">
        <v>256</v>
      </c>
      <c r="C261" s="188" t="s">
        <v>389</v>
      </c>
      <c r="D261" s="146" t="s">
        <v>448</v>
      </c>
      <c r="E261" t="s">
        <v>449</v>
      </c>
      <c r="F261" s="182">
        <v>4</v>
      </c>
      <c r="G261" t="s">
        <v>35</v>
      </c>
      <c r="H261" s="252" t="s">
        <v>400</v>
      </c>
      <c r="I261" s="247">
        <v>13.5</v>
      </c>
      <c r="J261" s="248" t="s">
        <v>450</v>
      </c>
      <c r="K261" s="248" t="s">
        <v>451</v>
      </c>
      <c r="L261" s="248" t="s">
        <v>452</v>
      </c>
      <c r="M261" s="165"/>
      <c r="N261" s="261"/>
      <c r="O261" s="166" t="s">
        <v>38</v>
      </c>
      <c r="P261" s="249"/>
      <c r="Q261" s="249"/>
      <c r="R261" s="249"/>
      <c r="S261" s="249"/>
      <c r="T261" s="249"/>
      <c r="U261" s="249"/>
      <c r="V261" s="249"/>
      <c r="W261"/>
      <c r="X261" s="179"/>
      <c r="AB261" s="98">
        <f t="shared" si="3"/>
        <v>0</v>
      </c>
    </row>
    <row r="262" spans="1:28" s="98" customFormat="1" ht="36">
      <c r="A262" s="238"/>
      <c r="B262" s="144">
        <v>257</v>
      </c>
      <c r="C262" s="188" t="s">
        <v>389</v>
      </c>
      <c r="D262" s="146" t="s">
        <v>448</v>
      </c>
      <c r="E262" t="s">
        <v>449</v>
      </c>
      <c r="F262" s="182">
        <v>4</v>
      </c>
      <c r="G262" t="s">
        <v>35</v>
      </c>
      <c r="H262" s="252" t="s">
        <v>400</v>
      </c>
      <c r="I262" s="247">
        <v>13.5</v>
      </c>
      <c r="J262" s="248" t="s">
        <v>450</v>
      </c>
      <c r="K262" s="248" t="s">
        <v>451</v>
      </c>
      <c r="L262" s="248" t="s">
        <v>452</v>
      </c>
      <c r="M262" s="165"/>
      <c r="N262" s="261"/>
      <c r="O262" s="166" t="s">
        <v>38</v>
      </c>
      <c r="P262" s="249"/>
      <c r="Q262" s="249"/>
      <c r="R262" s="249"/>
      <c r="S262" s="249"/>
      <c r="T262" s="249"/>
      <c r="U262" s="249"/>
      <c r="V262" s="249"/>
      <c r="W262"/>
      <c r="X262" s="179"/>
      <c r="AB262" s="98">
        <f aca="true" t="shared" si="5" ref="AB262:AB325">M262*2-N262</f>
        <v>0</v>
      </c>
    </row>
    <row r="263" spans="1:43" s="97" customFormat="1" ht="36">
      <c r="A263" s="233">
        <v>13</v>
      </c>
      <c r="B263" s="144">
        <v>258</v>
      </c>
      <c r="C263" s="181" t="s">
        <v>389</v>
      </c>
      <c r="D263" s="151" t="s">
        <v>453</v>
      </c>
      <c r="E263" t="s">
        <v>454</v>
      </c>
      <c r="F263" s="169">
        <v>1</v>
      </c>
      <c r="G263" s="169" t="s">
        <v>35</v>
      </c>
      <c r="H263" s="234" t="s">
        <v>455</v>
      </c>
      <c r="I263" s="243">
        <v>6</v>
      </c>
      <c r="J263" s="244" t="s">
        <v>456</v>
      </c>
      <c r="K263" s="244" t="s">
        <v>457</v>
      </c>
      <c r="L263" s="244">
        <v>13361832593</v>
      </c>
      <c r="M263" s="195">
        <v>6</v>
      </c>
      <c r="N263" s="243">
        <v>12</v>
      </c>
      <c r="O263" s="169" t="s">
        <v>38</v>
      </c>
      <c r="P263" s="178"/>
      <c r="Q263" s="178"/>
      <c r="R263" s="178"/>
      <c r="S263" s="178"/>
      <c r="T263" s="178"/>
      <c r="U263" s="178"/>
      <c r="V263" s="251"/>
      <c r="W263"/>
      <c r="X263" s="110"/>
      <c r="Y263" s="99"/>
      <c r="Z263" s="99"/>
      <c r="AA263" s="99"/>
      <c r="AB263" s="98">
        <f t="shared" si="5"/>
        <v>0</v>
      </c>
      <c r="AC263" s="99"/>
      <c r="AD263" s="99"/>
      <c r="AE263" s="99"/>
      <c r="AF263" s="99"/>
      <c r="AG263" s="99"/>
      <c r="AH263" s="99"/>
      <c r="AI263" s="99"/>
      <c r="AJ263" s="99"/>
      <c r="AK263" s="99"/>
      <c r="AL263" s="99"/>
      <c r="AM263" s="99"/>
      <c r="AN263" s="99"/>
      <c r="AO263" s="99"/>
      <c r="AP263" s="99"/>
      <c r="AQ263" s="99"/>
    </row>
    <row r="264" spans="1:43" s="97" customFormat="1" ht="36">
      <c r="A264" s="233">
        <v>14</v>
      </c>
      <c r="B264" s="144">
        <v>259</v>
      </c>
      <c r="C264" s="181" t="s">
        <v>389</v>
      </c>
      <c r="D264" s="151" t="s">
        <v>458</v>
      </c>
      <c r="E264" t="s">
        <v>459</v>
      </c>
      <c r="F264" s="169">
        <v>1.5</v>
      </c>
      <c r="G264" s="169" t="s">
        <v>437</v>
      </c>
      <c r="H264" s="234" t="s">
        <v>228</v>
      </c>
      <c r="I264" s="243">
        <v>7.25</v>
      </c>
      <c r="J264" s="244" t="s">
        <v>460</v>
      </c>
      <c r="K264" s="244" t="s">
        <v>461</v>
      </c>
      <c r="L264" s="244">
        <v>13916122599</v>
      </c>
      <c r="M264" s="195">
        <v>7.25</v>
      </c>
      <c r="N264" s="243">
        <v>14.5</v>
      </c>
      <c r="O264" s="169" t="s">
        <v>128</v>
      </c>
      <c r="P264" s="178"/>
      <c r="Q264" s="178"/>
      <c r="R264" s="178"/>
      <c r="S264" s="178"/>
      <c r="T264" s="178"/>
      <c r="U264" s="178"/>
      <c r="V264" s="251"/>
      <c r="W264"/>
      <c r="X264" s="110"/>
      <c r="Y264" s="99"/>
      <c r="Z264" s="99"/>
      <c r="AA264" s="99"/>
      <c r="AB264" s="98">
        <f t="shared" si="5"/>
        <v>0</v>
      </c>
      <c r="AC264" s="99"/>
      <c r="AD264" s="99"/>
      <c r="AE264" s="99"/>
      <c r="AF264" s="99"/>
      <c r="AG264" s="99"/>
      <c r="AH264" s="99"/>
      <c r="AI264" s="99"/>
      <c r="AJ264" s="99"/>
      <c r="AK264" s="99"/>
      <c r="AL264" s="99"/>
      <c r="AM264" s="99"/>
      <c r="AN264" s="99"/>
      <c r="AO264" s="99"/>
      <c r="AP264" s="99"/>
      <c r="AQ264" s="99"/>
    </row>
    <row r="265" spans="1:43" s="97" customFormat="1" ht="24">
      <c r="A265" s="233">
        <v>15</v>
      </c>
      <c r="B265" s="144">
        <v>260</v>
      </c>
      <c r="C265" s="181" t="s">
        <v>389</v>
      </c>
      <c r="D265" s="151" t="s">
        <v>462</v>
      </c>
      <c r="E265" t="s">
        <v>430</v>
      </c>
      <c r="F265" s="169">
        <v>2</v>
      </c>
      <c r="G265" s="2" t="s">
        <v>125</v>
      </c>
      <c r="H265" s="234" t="s">
        <v>228</v>
      </c>
      <c r="I265" s="243">
        <v>8.5</v>
      </c>
      <c r="J265" s="244" t="s">
        <v>463</v>
      </c>
      <c r="K265" s="244" t="s">
        <v>464</v>
      </c>
      <c r="L265" s="244">
        <v>13801836755</v>
      </c>
      <c r="M265" s="195">
        <v>8.5</v>
      </c>
      <c r="N265" s="243">
        <v>17</v>
      </c>
      <c r="O265" s="169" t="s">
        <v>128</v>
      </c>
      <c r="P265" s="178"/>
      <c r="Q265" s="178"/>
      <c r="R265" s="178"/>
      <c r="S265" s="178"/>
      <c r="T265" s="178"/>
      <c r="U265" s="178"/>
      <c r="V265" s="251"/>
      <c r="W265"/>
      <c r="X265" s="110"/>
      <c r="Y265" s="99"/>
      <c r="Z265" s="99"/>
      <c r="AA265" s="99"/>
      <c r="AB265" s="98">
        <f t="shared" si="5"/>
        <v>0</v>
      </c>
      <c r="AC265" s="99"/>
      <c r="AD265" s="99"/>
      <c r="AE265" s="99"/>
      <c r="AF265" s="99"/>
      <c r="AG265" s="99"/>
      <c r="AH265" s="99"/>
      <c r="AI265" s="99"/>
      <c r="AJ265" s="99"/>
      <c r="AK265" s="99"/>
      <c r="AL265" s="99"/>
      <c r="AM265" s="99"/>
      <c r="AN265" s="99"/>
      <c r="AO265" s="99"/>
      <c r="AP265" s="99"/>
      <c r="AQ265" s="99"/>
    </row>
    <row r="266" spans="1:43" s="97" customFormat="1" ht="24">
      <c r="A266" s="233">
        <v>16</v>
      </c>
      <c r="B266" s="144">
        <v>261</v>
      </c>
      <c r="C266" s="181" t="s">
        <v>389</v>
      </c>
      <c r="D266" s="151" t="s">
        <v>465</v>
      </c>
      <c r="E266" t="s">
        <v>466</v>
      </c>
      <c r="F266" s="169">
        <v>1</v>
      </c>
      <c r="G266" s="169" t="s">
        <v>437</v>
      </c>
      <c r="H266" s="234" t="s">
        <v>426</v>
      </c>
      <c r="I266" s="243">
        <v>6</v>
      </c>
      <c r="J266" s="244" t="s">
        <v>467</v>
      </c>
      <c r="K266" s="244" t="s">
        <v>468</v>
      </c>
      <c r="L266" s="244" t="s">
        <v>469</v>
      </c>
      <c r="M266" s="195">
        <v>6</v>
      </c>
      <c r="N266" s="243">
        <v>12.3</v>
      </c>
      <c r="O266" s="169" t="s">
        <v>128</v>
      </c>
      <c r="P266" s="178"/>
      <c r="Q266" s="178"/>
      <c r="R266" s="178"/>
      <c r="S266" s="178"/>
      <c r="T266" s="178"/>
      <c r="U266" s="178"/>
      <c r="V266" s="251"/>
      <c r="W266"/>
      <c r="X266" s="110"/>
      <c r="Y266" s="99"/>
      <c r="Z266" s="99"/>
      <c r="AA266" s="99"/>
      <c r="AB266" s="98">
        <f t="shared" si="5"/>
        <v>-0.3000000000000007</v>
      </c>
      <c r="AC266" s="99"/>
      <c r="AD266" s="99"/>
      <c r="AE266" s="99"/>
      <c r="AF266" s="99"/>
      <c r="AG266" s="99"/>
      <c r="AH266" s="99"/>
      <c r="AI266" s="99"/>
      <c r="AJ266" s="99"/>
      <c r="AK266" s="99"/>
      <c r="AL266" s="99"/>
      <c r="AM266" s="99"/>
      <c r="AN266" s="99"/>
      <c r="AO266" s="99"/>
      <c r="AP266" s="99"/>
      <c r="AQ266" s="99"/>
    </row>
    <row r="267" spans="1:43" s="97" customFormat="1" ht="36">
      <c r="A267" s="233">
        <v>17</v>
      </c>
      <c r="B267" s="144">
        <v>262</v>
      </c>
      <c r="C267" s="181" t="s">
        <v>389</v>
      </c>
      <c r="D267" s="151" t="s">
        <v>470</v>
      </c>
      <c r="E267" t="s">
        <v>471</v>
      </c>
      <c r="F267" s="235">
        <v>0.67</v>
      </c>
      <c r="G267" s="169" t="s">
        <v>437</v>
      </c>
      <c r="H267" s="234" t="s">
        <v>426</v>
      </c>
      <c r="I267" s="243">
        <v>4.0200000000000005</v>
      </c>
      <c r="J267" s="244" t="s">
        <v>472</v>
      </c>
      <c r="K267" s="244" t="s">
        <v>473</v>
      </c>
      <c r="L267" s="244">
        <v>18817702289</v>
      </c>
      <c r="M267" s="195">
        <f>F267*6</f>
        <v>4.0200000000000005</v>
      </c>
      <c r="N267" s="245">
        <v>9.5</v>
      </c>
      <c r="O267" s="169" t="s">
        <v>128</v>
      </c>
      <c r="P267" s="178"/>
      <c r="Q267" s="178"/>
      <c r="R267" s="178"/>
      <c r="S267" s="178"/>
      <c r="T267" s="178"/>
      <c r="U267" s="178"/>
      <c r="V267" s="251"/>
      <c r="W267"/>
      <c r="X267" s="110"/>
      <c r="Y267" s="99"/>
      <c r="Z267" s="99"/>
      <c r="AA267" s="99"/>
      <c r="AB267" s="98">
        <f t="shared" si="5"/>
        <v>-1.459999999999999</v>
      </c>
      <c r="AC267" s="99"/>
      <c r="AD267" s="99"/>
      <c r="AE267" s="99"/>
      <c r="AF267" s="99"/>
      <c r="AG267" s="99"/>
      <c r="AH267" s="99"/>
      <c r="AI267" s="99"/>
      <c r="AJ267" s="99"/>
      <c r="AK267" s="99"/>
      <c r="AL267" s="99"/>
      <c r="AM267" s="99"/>
      <c r="AN267" s="99"/>
      <c r="AO267" s="99"/>
      <c r="AP267" s="99"/>
      <c r="AQ267" s="99"/>
    </row>
    <row r="268" spans="1:43" s="97" customFormat="1" ht="13.5">
      <c r="A268" s="233">
        <v>18</v>
      </c>
      <c r="B268" s="144">
        <v>263</v>
      </c>
      <c r="C268" s="181" t="s">
        <v>389</v>
      </c>
      <c r="D268" s="151" t="s">
        <v>474</v>
      </c>
      <c r="E268" t="s">
        <v>466</v>
      </c>
      <c r="F268" s="169">
        <v>1</v>
      </c>
      <c r="G268" s="169" t="s">
        <v>35</v>
      </c>
      <c r="H268" s="234" t="s">
        <v>426</v>
      </c>
      <c r="I268" s="243">
        <v>6</v>
      </c>
      <c r="J268" s="169" t="s">
        <v>475</v>
      </c>
      <c r="K268" s="169" t="s">
        <v>476</v>
      </c>
      <c r="L268" s="169">
        <v>18916056878</v>
      </c>
      <c r="M268" s="195">
        <v>6</v>
      </c>
      <c r="N268" s="243">
        <v>12</v>
      </c>
      <c r="O268" s="169" t="s">
        <v>128</v>
      </c>
      <c r="P268" s="178"/>
      <c r="Q268" s="178"/>
      <c r="R268" s="178"/>
      <c r="S268" s="178"/>
      <c r="T268" s="178"/>
      <c r="U268" s="178"/>
      <c r="V268" s="251"/>
      <c r="W268"/>
      <c r="X268" s="110"/>
      <c r="Y268" s="99"/>
      <c r="Z268" s="99"/>
      <c r="AA268" s="99"/>
      <c r="AB268" s="98">
        <f t="shared" si="5"/>
        <v>0</v>
      </c>
      <c r="AC268" s="99"/>
      <c r="AD268" s="99"/>
      <c r="AE268" s="99"/>
      <c r="AF268" s="99"/>
      <c r="AG268" s="99"/>
      <c r="AH268" s="99"/>
      <c r="AI268" s="99"/>
      <c r="AJ268" s="99"/>
      <c r="AK268" s="99"/>
      <c r="AL268" s="99"/>
      <c r="AM268" s="99"/>
      <c r="AN268" s="99"/>
      <c r="AO268" s="99"/>
      <c r="AP268" s="99"/>
      <c r="AQ268" s="99"/>
    </row>
    <row r="269" spans="1:28" s="99" customFormat="1" ht="13.5">
      <c r="A269" s="233">
        <v>20</v>
      </c>
      <c r="B269" s="144">
        <v>264</v>
      </c>
      <c r="C269" s="181" t="s">
        <v>389</v>
      </c>
      <c r="D269" s="142" t="s">
        <v>477</v>
      </c>
      <c r="E269" t="s">
        <v>478</v>
      </c>
      <c r="F269" s="173">
        <v>1.71</v>
      </c>
      <c r="G269" s="2" t="s">
        <v>125</v>
      </c>
      <c r="H269" s="253" t="s">
        <v>228</v>
      </c>
      <c r="I269" s="262">
        <v>7.775</v>
      </c>
      <c r="J269" s="173" t="s">
        <v>479</v>
      </c>
      <c r="K269" s="173" t="s">
        <v>480</v>
      </c>
      <c r="L269" s="173">
        <v>13386081285</v>
      </c>
      <c r="M269" s="195">
        <v>7.77</v>
      </c>
      <c r="N269" s="262">
        <v>26.9</v>
      </c>
      <c r="O269" s="173" t="s">
        <v>128</v>
      </c>
      <c r="P269" s="178"/>
      <c r="Q269" s="178"/>
      <c r="R269" s="178"/>
      <c r="S269" s="178"/>
      <c r="T269" s="178"/>
      <c r="U269" s="178"/>
      <c r="V269" s="178"/>
      <c r="W269"/>
      <c r="X269" s="110"/>
      <c r="AB269" s="98">
        <f t="shared" si="5"/>
        <v>-11.36</v>
      </c>
    </row>
    <row r="270" spans="1:43" s="97" customFormat="1" ht="13.5">
      <c r="A270" s="233">
        <v>22</v>
      </c>
      <c r="B270" s="144">
        <v>265</v>
      </c>
      <c r="C270" s="181" t="s">
        <v>389</v>
      </c>
      <c r="D270" s="151" t="s">
        <v>481</v>
      </c>
      <c r="E270" t="s">
        <v>399</v>
      </c>
      <c r="F270" s="235">
        <v>2</v>
      </c>
      <c r="G270" s="169" t="s">
        <v>437</v>
      </c>
      <c r="H270" s="234" t="s">
        <v>482</v>
      </c>
      <c r="I270" s="243">
        <v>8.5</v>
      </c>
      <c r="J270" s="169" t="s">
        <v>483</v>
      </c>
      <c r="K270" s="169" t="s">
        <v>484</v>
      </c>
      <c r="L270" s="169">
        <v>13701641036</v>
      </c>
      <c r="M270" s="195">
        <v>8.5</v>
      </c>
      <c r="N270" s="245">
        <v>19.21</v>
      </c>
      <c r="O270" s="169" t="s">
        <v>128</v>
      </c>
      <c r="P270" s="178"/>
      <c r="Q270" s="178"/>
      <c r="R270" s="178"/>
      <c r="S270" s="178"/>
      <c r="T270" s="178"/>
      <c r="U270" s="178"/>
      <c r="V270" s="251"/>
      <c r="W270"/>
      <c r="X270" s="110"/>
      <c r="Y270" s="99"/>
      <c r="Z270" s="99"/>
      <c r="AA270" s="99"/>
      <c r="AB270" s="98">
        <f t="shared" si="5"/>
        <v>-2.210000000000001</v>
      </c>
      <c r="AC270" s="99"/>
      <c r="AD270" s="99"/>
      <c r="AE270" s="99"/>
      <c r="AF270" s="99"/>
      <c r="AG270" s="99"/>
      <c r="AH270" s="99"/>
      <c r="AI270" s="99"/>
      <c r="AJ270" s="99"/>
      <c r="AK270" s="99"/>
      <c r="AL270" s="99"/>
      <c r="AM270" s="99"/>
      <c r="AN270" s="99"/>
      <c r="AO270" s="99"/>
      <c r="AP270" s="99"/>
      <c r="AQ270" s="99"/>
    </row>
    <row r="271" spans="1:43" s="97" customFormat="1" ht="13.5">
      <c r="A271" s="233">
        <v>23</v>
      </c>
      <c r="B271" s="144">
        <v>266</v>
      </c>
      <c r="C271" s="181" t="s">
        <v>389</v>
      </c>
      <c r="D271" s="151" t="s">
        <v>485</v>
      </c>
      <c r="E271" t="s">
        <v>486</v>
      </c>
      <c r="F271" s="169">
        <v>1.5</v>
      </c>
      <c r="G271" s="169" t="s">
        <v>35</v>
      </c>
      <c r="H271" s="234" t="s">
        <v>400</v>
      </c>
      <c r="I271" s="243">
        <v>7.25</v>
      </c>
      <c r="J271" s="169" t="s">
        <v>487</v>
      </c>
      <c r="K271" s="169" t="s">
        <v>488</v>
      </c>
      <c r="L271" s="169">
        <v>13901780822</v>
      </c>
      <c r="M271" s="195">
        <v>7.25</v>
      </c>
      <c r="N271" s="243">
        <v>14.5</v>
      </c>
      <c r="O271" s="169" t="s">
        <v>38</v>
      </c>
      <c r="P271" s="178"/>
      <c r="Q271" s="178"/>
      <c r="R271" s="178"/>
      <c r="S271" s="178"/>
      <c r="T271" s="178"/>
      <c r="U271" s="178"/>
      <c r="V271" s="251"/>
      <c r="W271"/>
      <c r="X271" s="110"/>
      <c r="Y271" s="99"/>
      <c r="Z271" s="99"/>
      <c r="AA271" s="99"/>
      <c r="AB271" s="98">
        <f t="shared" si="5"/>
        <v>0</v>
      </c>
      <c r="AC271" s="99"/>
      <c r="AD271" s="99"/>
      <c r="AE271" s="99"/>
      <c r="AF271" s="99"/>
      <c r="AG271" s="99"/>
      <c r="AH271" s="99"/>
      <c r="AI271" s="99"/>
      <c r="AJ271" s="99"/>
      <c r="AK271" s="99"/>
      <c r="AL271" s="99"/>
      <c r="AM271" s="99"/>
      <c r="AN271" s="99"/>
      <c r="AO271" s="99"/>
      <c r="AP271" s="99"/>
      <c r="AQ271" s="99"/>
    </row>
    <row r="272" spans="1:28" s="104" customFormat="1" ht="13.5">
      <c r="A272" s="233">
        <v>24</v>
      </c>
      <c r="B272" s="144">
        <v>267</v>
      </c>
      <c r="C272" s="185" t="s">
        <v>389</v>
      </c>
      <c r="D272" s="186" t="s">
        <v>489</v>
      </c>
      <c r="E272" t="s">
        <v>466</v>
      </c>
      <c r="F272" s="182">
        <v>1</v>
      </c>
      <c r="G272" t="s">
        <v>437</v>
      </c>
      <c r="H272" s="254" t="s">
        <v>482</v>
      </c>
      <c r="I272" s="247">
        <v>6</v>
      </c>
      <c r="J272" s="225" t="s">
        <v>490</v>
      </c>
      <c r="K272" s="225" t="s">
        <v>491</v>
      </c>
      <c r="L272" s="225">
        <v>13818756211</v>
      </c>
      <c r="M272" s="263">
        <v>5.75</v>
      </c>
      <c r="N272" s="264">
        <v>11.5</v>
      </c>
      <c r="O272" s="225" t="s">
        <v>128</v>
      </c>
      <c r="P272" s="265"/>
      <c r="Q272" s="265"/>
      <c r="R272" s="265"/>
      <c r="S272" s="265"/>
      <c r="T272" s="265"/>
      <c r="U272" s="265"/>
      <c r="V272" s="265"/>
      <c r="W272" t="s">
        <v>39</v>
      </c>
      <c r="X272" s="109"/>
      <c r="AB272" s="98">
        <f t="shared" si="5"/>
        <v>0</v>
      </c>
    </row>
    <row r="273" spans="1:43" s="97" customFormat="1" ht="13.5">
      <c r="A273" s="233">
        <v>25</v>
      </c>
      <c r="B273" s="144">
        <v>268</v>
      </c>
      <c r="C273" s="181" t="s">
        <v>389</v>
      </c>
      <c r="D273" s="151" t="s">
        <v>492</v>
      </c>
      <c r="E273" t="s">
        <v>493</v>
      </c>
      <c r="F273" s="235">
        <v>1</v>
      </c>
      <c r="G273" s="169" t="s">
        <v>207</v>
      </c>
      <c r="H273" s="234" t="s">
        <v>417</v>
      </c>
      <c r="I273" s="243">
        <v>6</v>
      </c>
      <c r="J273" s="169" t="s">
        <v>494</v>
      </c>
      <c r="K273" s="169" t="s">
        <v>495</v>
      </c>
      <c r="L273" s="169">
        <v>18917899889</v>
      </c>
      <c r="M273" s="195">
        <v>6</v>
      </c>
      <c r="N273" s="245">
        <v>12.2</v>
      </c>
      <c r="O273" s="169" t="s">
        <v>128</v>
      </c>
      <c r="P273" s="178"/>
      <c r="Q273" s="178"/>
      <c r="R273" s="178"/>
      <c r="S273" s="178"/>
      <c r="T273" s="178"/>
      <c r="U273" s="178"/>
      <c r="V273" s="251"/>
      <c r="W273"/>
      <c r="X273" s="110"/>
      <c r="Y273" s="99"/>
      <c r="Z273" s="99"/>
      <c r="AA273" s="99"/>
      <c r="AB273" s="98">
        <f t="shared" si="5"/>
        <v>-0.1999999999999993</v>
      </c>
      <c r="AC273" s="99"/>
      <c r="AD273" s="99"/>
      <c r="AE273" s="99"/>
      <c r="AF273" s="99"/>
      <c r="AG273" s="99"/>
      <c r="AH273" s="99"/>
      <c r="AI273" s="99"/>
      <c r="AJ273" s="99"/>
      <c r="AK273" s="99"/>
      <c r="AL273" s="99"/>
      <c r="AM273" s="99"/>
      <c r="AN273" s="99"/>
      <c r="AO273" s="99"/>
      <c r="AP273" s="99"/>
      <c r="AQ273" s="99"/>
    </row>
    <row r="274" spans="1:28" s="99" customFormat="1" ht="13.5">
      <c r="A274" s="233">
        <v>26</v>
      </c>
      <c r="B274" s="144">
        <v>269</v>
      </c>
      <c r="C274" s="181" t="s">
        <v>389</v>
      </c>
      <c r="D274" s="142" t="s">
        <v>496</v>
      </c>
      <c r="E274" t="s">
        <v>497</v>
      </c>
      <c r="F274" s="173">
        <v>1.42</v>
      </c>
      <c r="G274" s="173" t="s">
        <v>35</v>
      </c>
      <c r="H274" s="253" t="s">
        <v>431</v>
      </c>
      <c r="I274" s="262">
        <f>(F274*5+7)/2</f>
        <v>7.05</v>
      </c>
      <c r="J274" s="173" t="s">
        <v>498</v>
      </c>
      <c r="K274" s="173" t="s">
        <v>499</v>
      </c>
      <c r="L274" s="173">
        <v>13611619194</v>
      </c>
      <c r="M274" s="195">
        <v>7.05</v>
      </c>
      <c r="N274" s="262">
        <v>14.5</v>
      </c>
      <c r="O274" s="173" t="s">
        <v>38</v>
      </c>
      <c r="P274" s="178"/>
      <c r="Q274" s="178"/>
      <c r="R274" s="178"/>
      <c r="S274" s="178"/>
      <c r="T274" s="178"/>
      <c r="U274" s="178"/>
      <c r="V274" s="178"/>
      <c r="W274" t="s">
        <v>500</v>
      </c>
      <c r="X274" s="110"/>
      <c r="AB274" s="98">
        <f t="shared" si="5"/>
        <v>-0.40000000000000036</v>
      </c>
    </row>
    <row r="275" spans="1:43" s="97" customFormat="1" ht="13.5">
      <c r="A275" s="233">
        <v>27</v>
      </c>
      <c r="B275" s="144">
        <v>270</v>
      </c>
      <c r="C275" s="181" t="s">
        <v>389</v>
      </c>
      <c r="D275" s="151" t="s">
        <v>501</v>
      </c>
      <c r="E275" t="s">
        <v>502</v>
      </c>
      <c r="F275" s="169">
        <v>1</v>
      </c>
      <c r="G275" s="169" t="s">
        <v>35</v>
      </c>
      <c r="H275" s="234" t="s">
        <v>426</v>
      </c>
      <c r="I275" s="243">
        <v>6</v>
      </c>
      <c r="J275" s="169" t="s">
        <v>503</v>
      </c>
      <c r="K275" s="169" t="s">
        <v>504</v>
      </c>
      <c r="L275" s="169">
        <v>13601740265</v>
      </c>
      <c r="M275" s="195">
        <v>6</v>
      </c>
      <c r="N275" s="243">
        <v>13.6</v>
      </c>
      <c r="O275" s="169" t="s">
        <v>128</v>
      </c>
      <c r="P275" s="178"/>
      <c r="Q275" s="178"/>
      <c r="R275" s="178"/>
      <c r="S275" s="178"/>
      <c r="T275" s="178"/>
      <c r="U275" s="178"/>
      <c r="V275" s="251"/>
      <c r="W275"/>
      <c r="X275" s="110"/>
      <c r="Y275" s="99"/>
      <c r="Z275" s="99"/>
      <c r="AA275" s="99"/>
      <c r="AB275" s="98">
        <f t="shared" si="5"/>
        <v>-1.5999999999999996</v>
      </c>
      <c r="AC275" s="99"/>
      <c r="AD275" s="99"/>
      <c r="AE275" s="99"/>
      <c r="AF275" s="99"/>
      <c r="AG275" s="99"/>
      <c r="AH275" s="99"/>
      <c r="AI275" s="99"/>
      <c r="AJ275" s="99"/>
      <c r="AK275" s="99"/>
      <c r="AL275" s="99"/>
      <c r="AM275" s="99"/>
      <c r="AN275" s="99"/>
      <c r="AO275" s="99"/>
      <c r="AP275" s="99"/>
      <c r="AQ275" s="99"/>
    </row>
    <row r="276" spans="1:43" s="97" customFormat="1" ht="13.5">
      <c r="A276" s="236">
        <v>28</v>
      </c>
      <c r="B276" s="144">
        <v>271</v>
      </c>
      <c r="C276" s="181" t="s">
        <v>389</v>
      </c>
      <c r="D276" s="151" t="s">
        <v>505</v>
      </c>
      <c r="E276" t="s">
        <v>506</v>
      </c>
      <c r="F276" s="235">
        <v>6</v>
      </c>
      <c r="G276" s="169" t="s">
        <v>35</v>
      </c>
      <c r="H276" s="237" t="s">
        <v>507</v>
      </c>
      <c r="I276" s="243">
        <v>16.5</v>
      </c>
      <c r="J276" s="169" t="s">
        <v>508</v>
      </c>
      <c r="K276" s="169" t="s">
        <v>509</v>
      </c>
      <c r="L276" s="169">
        <v>13817678480</v>
      </c>
      <c r="M276" s="172">
        <v>52.5</v>
      </c>
      <c r="N276" s="245">
        <v>117</v>
      </c>
      <c r="O276" s="169" t="s">
        <v>38</v>
      </c>
      <c r="P276" s="178"/>
      <c r="Q276" s="178"/>
      <c r="R276" s="178"/>
      <c r="S276" s="178"/>
      <c r="T276" s="178"/>
      <c r="U276" s="178"/>
      <c r="V276" s="251"/>
      <c r="W276"/>
      <c r="X276" s="110"/>
      <c r="Y276" s="99"/>
      <c r="Z276" s="99"/>
      <c r="AA276" s="99"/>
      <c r="AB276" s="98">
        <f t="shared" si="5"/>
        <v>-12</v>
      </c>
      <c r="AC276" s="99"/>
      <c r="AD276" s="99"/>
      <c r="AE276" s="99"/>
      <c r="AF276" s="99"/>
      <c r="AG276" s="99"/>
      <c r="AH276" s="99"/>
      <c r="AI276" s="99"/>
      <c r="AJ276" s="99"/>
      <c r="AK276" s="99"/>
      <c r="AL276" s="99"/>
      <c r="AM276" s="99"/>
      <c r="AN276" s="99"/>
      <c r="AO276" s="99"/>
      <c r="AP276" s="99"/>
      <c r="AQ276" s="99"/>
    </row>
    <row r="277" spans="1:43" s="97" customFormat="1" ht="13.5">
      <c r="A277" s="239"/>
      <c r="B277" s="144">
        <v>272</v>
      </c>
      <c r="C277" s="181" t="s">
        <v>389</v>
      </c>
      <c r="D277" s="151" t="s">
        <v>505</v>
      </c>
      <c r="E277" t="s">
        <v>510</v>
      </c>
      <c r="F277" s="235">
        <v>10</v>
      </c>
      <c r="G277" s="169" t="s">
        <v>35</v>
      </c>
      <c r="H277" s="237" t="s">
        <v>507</v>
      </c>
      <c r="I277" s="243">
        <v>22.5</v>
      </c>
      <c r="J277" s="169" t="s">
        <v>508</v>
      </c>
      <c r="K277" s="169" t="s">
        <v>509</v>
      </c>
      <c r="L277" s="169">
        <v>13817678480</v>
      </c>
      <c r="M277" s="172"/>
      <c r="N277" s="245"/>
      <c r="O277" s="169" t="s">
        <v>38</v>
      </c>
      <c r="P277" s="178"/>
      <c r="Q277" s="178"/>
      <c r="R277" s="178"/>
      <c r="S277" s="178"/>
      <c r="T277" s="178"/>
      <c r="U277" s="178"/>
      <c r="V277" s="251"/>
      <c r="W277"/>
      <c r="X277" s="110"/>
      <c r="Y277" s="99"/>
      <c r="Z277" s="99"/>
      <c r="AA277" s="99"/>
      <c r="AB277" s="98">
        <f t="shared" si="5"/>
        <v>0</v>
      </c>
      <c r="AC277" s="99"/>
      <c r="AD277" s="99"/>
      <c r="AE277" s="99"/>
      <c r="AF277" s="99"/>
      <c r="AG277" s="99"/>
      <c r="AH277" s="99"/>
      <c r="AI277" s="99"/>
      <c r="AJ277" s="99"/>
      <c r="AK277" s="99"/>
      <c r="AL277" s="99"/>
      <c r="AM277" s="99"/>
      <c r="AN277" s="99"/>
      <c r="AO277" s="99"/>
      <c r="AP277" s="99"/>
      <c r="AQ277" s="99"/>
    </row>
    <row r="278" spans="1:43" s="97" customFormat="1" ht="13.5">
      <c r="A278" s="238"/>
      <c r="B278" s="144">
        <v>273</v>
      </c>
      <c r="C278" s="181" t="s">
        <v>389</v>
      </c>
      <c r="D278" s="151" t="s">
        <v>505</v>
      </c>
      <c r="E278" t="s">
        <v>511</v>
      </c>
      <c r="F278" s="235">
        <v>4</v>
      </c>
      <c r="G278" s="169" t="s">
        <v>35</v>
      </c>
      <c r="H278" s="237" t="s">
        <v>507</v>
      </c>
      <c r="I278" s="243">
        <v>13.5</v>
      </c>
      <c r="J278" s="169" t="s">
        <v>508</v>
      </c>
      <c r="K278" s="169" t="s">
        <v>509</v>
      </c>
      <c r="L278" s="169">
        <v>13817678480</v>
      </c>
      <c r="M278" s="172"/>
      <c r="N278" s="245"/>
      <c r="O278" s="169" t="s">
        <v>38</v>
      </c>
      <c r="P278" s="178"/>
      <c r="Q278" s="178"/>
      <c r="R278" s="178"/>
      <c r="S278" s="178"/>
      <c r="T278" s="178"/>
      <c r="U278" s="178"/>
      <c r="V278" s="251"/>
      <c r="W278"/>
      <c r="X278" s="110"/>
      <c r="Y278" s="99"/>
      <c r="Z278" s="99"/>
      <c r="AA278" s="99"/>
      <c r="AB278" s="98">
        <f t="shared" si="5"/>
        <v>0</v>
      </c>
      <c r="AC278" s="99"/>
      <c r="AD278" s="99"/>
      <c r="AE278" s="99"/>
      <c r="AF278" s="99"/>
      <c r="AG278" s="99"/>
      <c r="AH278" s="99"/>
      <c r="AI278" s="99"/>
      <c r="AJ278" s="99"/>
      <c r="AK278" s="99"/>
      <c r="AL278" s="99"/>
      <c r="AM278" s="99"/>
      <c r="AN278" s="99"/>
      <c r="AO278" s="99"/>
      <c r="AP278" s="99"/>
      <c r="AQ278" s="99"/>
    </row>
    <row r="279" spans="1:43" s="97" customFormat="1" ht="24">
      <c r="A279" s="236">
        <v>30</v>
      </c>
      <c r="B279" s="144">
        <v>274</v>
      </c>
      <c r="C279" s="181" t="s">
        <v>389</v>
      </c>
      <c r="D279" s="255" t="s">
        <v>512</v>
      </c>
      <c r="E279" t="s">
        <v>513</v>
      </c>
      <c r="F279" s="169">
        <v>2</v>
      </c>
      <c r="G279" s="169" t="s">
        <v>35</v>
      </c>
      <c r="H279" t="s">
        <v>400</v>
      </c>
      <c r="I279" s="243">
        <v>8.5</v>
      </c>
      <c r="J279" s="244" t="s">
        <v>514</v>
      </c>
      <c r="K279" s="235" t="s">
        <v>515</v>
      </c>
      <c r="L279" s="235">
        <v>13371892762</v>
      </c>
      <c r="M279" s="172">
        <v>17</v>
      </c>
      <c r="N279" s="243">
        <v>34</v>
      </c>
      <c r="O279" s="169" t="s">
        <v>38</v>
      </c>
      <c r="P279" s="178"/>
      <c r="Q279" s="178"/>
      <c r="R279" s="178"/>
      <c r="S279" s="178"/>
      <c r="T279" s="178"/>
      <c r="U279" s="178"/>
      <c r="V279" s="251"/>
      <c r="W279"/>
      <c r="X279" s="110"/>
      <c r="Y279" s="99"/>
      <c r="Z279" s="99"/>
      <c r="AA279" s="99"/>
      <c r="AB279" s="98">
        <f t="shared" si="5"/>
        <v>0</v>
      </c>
      <c r="AC279" s="99"/>
      <c r="AD279" s="99"/>
      <c r="AE279" s="99"/>
      <c r="AF279" s="99"/>
      <c r="AG279" s="99"/>
      <c r="AH279" s="99"/>
      <c r="AI279" s="99"/>
      <c r="AJ279" s="99"/>
      <c r="AK279" s="99"/>
      <c r="AL279" s="99"/>
      <c r="AM279" s="99"/>
      <c r="AN279" s="99"/>
      <c r="AO279" s="99"/>
      <c r="AP279" s="99"/>
      <c r="AQ279" s="99"/>
    </row>
    <row r="280" spans="1:43" s="97" customFormat="1" ht="24">
      <c r="A280" s="238"/>
      <c r="B280" s="144">
        <v>275</v>
      </c>
      <c r="C280" s="181" t="s">
        <v>389</v>
      </c>
      <c r="D280" s="255" t="s">
        <v>512</v>
      </c>
      <c r="E280" t="s">
        <v>513</v>
      </c>
      <c r="F280" s="169">
        <v>2</v>
      </c>
      <c r="G280" s="169" t="s">
        <v>35</v>
      </c>
      <c r="H280" t="s">
        <v>400</v>
      </c>
      <c r="I280" s="243">
        <v>8.5</v>
      </c>
      <c r="J280" s="244" t="s">
        <v>514</v>
      </c>
      <c r="K280" s="235" t="s">
        <v>515</v>
      </c>
      <c r="L280" s="235">
        <v>13371892762</v>
      </c>
      <c r="M280" s="172"/>
      <c r="N280" s="243"/>
      <c r="O280" s="169" t="s">
        <v>38</v>
      </c>
      <c r="P280" s="178"/>
      <c r="Q280" s="178"/>
      <c r="R280" s="178"/>
      <c r="S280" s="178"/>
      <c r="T280" s="178"/>
      <c r="U280" s="178"/>
      <c r="V280" s="251"/>
      <c r="W280"/>
      <c r="X280" s="110"/>
      <c r="Y280" s="99"/>
      <c r="Z280" s="99"/>
      <c r="AA280" s="99"/>
      <c r="AB280" s="98">
        <f t="shared" si="5"/>
        <v>0</v>
      </c>
      <c r="AC280" s="99"/>
      <c r="AD280" s="99"/>
      <c r="AE280" s="99"/>
      <c r="AF280" s="99"/>
      <c r="AG280" s="99"/>
      <c r="AH280" s="99"/>
      <c r="AI280" s="99"/>
      <c r="AJ280" s="99"/>
      <c r="AK280" s="99"/>
      <c r="AL280" s="99"/>
      <c r="AM280" s="99"/>
      <c r="AN280" s="99"/>
      <c r="AO280" s="99"/>
      <c r="AP280" s="99"/>
      <c r="AQ280" s="99"/>
    </row>
    <row r="281" spans="1:43" s="97" customFormat="1" ht="24">
      <c r="A281" s="233">
        <v>31</v>
      </c>
      <c r="B281" s="144">
        <v>276</v>
      </c>
      <c r="C281" s="181" t="s">
        <v>389</v>
      </c>
      <c r="D281" s="255" t="s">
        <v>516</v>
      </c>
      <c r="E281" t="s">
        <v>517</v>
      </c>
      <c r="F281" s="169">
        <v>3</v>
      </c>
      <c r="G281" s="169" t="s">
        <v>35</v>
      </c>
      <c r="H281" s="234" t="s">
        <v>417</v>
      </c>
      <c r="I281" s="243">
        <v>11</v>
      </c>
      <c r="J281" s="244" t="s">
        <v>518</v>
      </c>
      <c r="K281" s="169" t="s">
        <v>519</v>
      </c>
      <c r="L281" s="169">
        <v>13816230542</v>
      </c>
      <c r="M281" s="195">
        <v>11</v>
      </c>
      <c r="N281" s="243">
        <v>22</v>
      </c>
      <c r="O281" s="169" t="s">
        <v>38</v>
      </c>
      <c r="P281" s="178"/>
      <c r="Q281" s="178"/>
      <c r="R281" s="178"/>
      <c r="S281" s="178"/>
      <c r="T281" s="178"/>
      <c r="U281" s="178"/>
      <c r="V281" s="251"/>
      <c r="W281"/>
      <c r="X281" s="110"/>
      <c r="Y281" s="99"/>
      <c r="Z281" s="99"/>
      <c r="AA281" s="99"/>
      <c r="AB281" s="98">
        <f t="shared" si="5"/>
        <v>0</v>
      </c>
      <c r="AC281" s="99"/>
      <c r="AD281" s="99"/>
      <c r="AE281" s="99"/>
      <c r="AF281" s="99"/>
      <c r="AG281" s="99"/>
      <c r="AH281" s="99"/>
      <c r="AI281" s="99"/>
      <c r="AJ281" s="99"/>
      <c r="AK281" s="99"/>
      <c r="AL281" s="99"/>
      <c r="AM281" s="99"/>
      <c r="AN281" s="99"/>
      <c r="AO281" s="99"/>
      <c r="AP281" s="99"/>
      <c r="AQ281" s="99"/>
    </row>
    <row r="282" spans="1:43" s="97" customFormat="1" ht="24">
      <c r="A282" s="233">
        <v>32</v>
      </c>
      <c r="B282" s="144">
        <v>277</v>
      </c>
      <c r="C282" s="181" t="s">
        <v>389</v>
      </c>
      <c r="D282" s="255" t="s">
        <v>520</v>
      </c>
      <c r="E282" t="s">
        <v>521</v>
      </c>
      <c r="F282" s="169">
        <v>1</v>
      </c>
      <c r="G282" s="169" t="s">
        <v>35</v>
      </c>
      <c r="H282" s="234" t="s">
        <v>417</v>
      </c>
      <c r="I282" s="243">
        <v>6</v>
      </c>
      <c r="J282" s="244" t="s">
        <v>522</v>
      </c>
      <c r="K282" s="235" t="s">
        <v>523</v>
      </c>
      <c r="L282" s="235">
        <v>13916538628</v>
      </c>
      <c r="M282" s="195">
        <v>6</v>
      </c>
      <c r="N282" s="243">
        <v>12</v>
      </c>
      <c r="O282" s="169" t="s">
        <v>38</v>
      </c>
      <c r="P282" s="178"/>
      <c r="Q282" s="178"/>
      <c r="R282" s="178"/>
      <c r="S282" s="178"/>
      <c r="T282" s="178"/>
      <c r="U282" s="178"/>
      <c r="V282" s="251"/>
      <c r="W282"/>
      <c r="X282" s="110"/>
      <c r="Y282" s="99"/>
      <c r="Z282" s="99"/>
      <c r="AA282" s="99"/>
      <c r="AB282" s="98">
        <f t="shared" si="5"/>
        <v>0</v>
      </c>
      <c r="AC282" s="99"/>
      <c r="AD282" s="99"/>
      <c r="AE282" s="99"/>
      <c r="AF282" s="99"/>
      <c r="AG282" s="99"/>
      <c r="AH282" s="99"/>
      <c r="AI282" s="99"/>
      <c r="AJ282" s="99"/>
      <c r="AK282" s="99"/>
      <c r="AL282" s="99"/>
      <c r="AM282" s="99"/>
      <c r="AN282" s="99"/>
      <c r="AO282" s="99"/>
      <c r="AP282" s="99"/>
      <c r="AQ282" s="99"/>
    </row>
    <row r="283" spans="1:43" s="97" customFormat="1" ht="36">
      <c r="A283" s="233">
        <v>33</v>
      </c>
      <c r="B283" s="144">
        <v>278</v>
      </c>
      <c r="C283" s="181" t="s">
        <v>389</v>
      </c>
      <c r="D283" s="255" t="s">
        <v>524</v>
      </c>
      <c r="E283" t="s">
        <v>399</v>
      </c>
      <c r="F283" s="169">
        <v>2</v>
      </c>
      <c r="G283" s="2" t="s">
        <v>425</v>
      </c>
      <c r="H283" s="234" t="s">
        <v>525</v>
      </c>
      <c r="I283" s="243">
        <v>8.5</v>
      </c>
      <c r="J283" s="244" t="s">
        <v>526</v>
      </c>
      <c r="K283" s="235" t="s">
        <v>527</v>
      </c>
      <c r="L283" s="235">
        <v>13506830163</v>
      </c>
      <c r="M283" s="195">
        <v>8.5</v>
      </c>
      <c r="N283" s="243">
        <v>39</v>
      </c>
      <c r="O283" s="169" t="s">
        <v>128</v>
      </c>
      <c r="P283" s="178"/>
      <c r="Q283" s="178"/>
      <c r="R283" s="178"/>
      <c r="S283" s="178"/>
      <c r="T283" s="178"/>
      <c r="U283" s="178"/>
      <c r="V283" s="251"/>
      <c r="W283" t="s">
        <v>528</v>
      </c>
      <c r="X283" s="110"/>
      <c r="Y283" s="99"/>
      <c r="Z283" s="99"/>
      <c r="AA283" s="99"/>
      <c r="AB283" s="98">
        <f t="shared" si="5"/>
        <v>-22</v>
      </c>
      <c r="AC283" s="99"/>
      <c r="AD283" s="99"/>
      <c r="AE283" s="99"/>
      <c r="AF283" s="99"/>
      <c r="AG283" s="99"/>
      <c r="AH283" s="99"/>
      <c r="AI283" s="99"/>
      <c r="AJ283" s="99"/>
      <c r="AK283" s="99"/>
      <c r="AL283" s="99"/>
      <c r="AM283" s="99"/>
      <c r="AN283" s="99"/>
      <c r="AO283" s="99"/>
      <c r="AP283" s="99"/>
      <c r="AQ283" s="99"/>
    </row>
    <row r="284" spans="1:43" s="97" customFormat="1" ht="24">
      <c r="A284" s="236">
        <v>34</v>
      </c>
      <c r="B284" s="144">
        <v>279</v>
      </c>
      <c r="C284" s="181" t="s">
        <v>389</v>
      </c>
      <c r="D284" s="255" t="s">
        <v>529</v>
      </c>
      <c r="E284" t="s">
        <v>530</v>
      </c>
      <c r="F284" s="169">
        <v>4</v>
      </c>
      <c r="G284" s="169" t="s">
        <v>437</v>
      </c>
      <c r="H284" t="s">
        <v>417</v>
      </c>
      <c r="I284" s="243">
        <v>13.5</v>
      </c>
      <c r="J284" s="244" t="s">
        <v>531</v>
      </c>
      <c r="K284" s="169" t="s">
        <v>532</v>
      </c>
      <c r="L284" s="169">
        <v>57394972</v>
      </c>
      <c r="M284" s="172">
        <v>27</v>
      </c>
      <c r="N284" s="243">
        <v>54</v>
      </c>
      <c r="O284" s="169" t="s">
        <v>128</v>
      </c>
      <c r="P284" s="178"/>
      <c r="Q284" s="178"/>
      <c r="R284" s="178"/>
      <c r="S284" s="178"/>
      <c r="T284" s="178"/>
      <c r="U284" s="178"/>
      <c r="V284" s="251"/>
      <c r="W284"/>
      <c r="X284" s="110"/>
      <c r="Y284" s="99"/>
      <c r="Z284" s="99"/>
      <c r="AA284" s="99"/>
      <c r="AB284" s="98">
        <f t="shared" si="5"/>
        <v>0</v>
      </c>
      <c r="AC284" s="99"/>
      <c r="AD284" s="99"/>
      <c r="AE284" s="99"/>
      <c r="AF284" s="99"/>
      <c r="AG284" s="99"/>
      <c r="AH284" s="99"/>
      <c r="AI284" s="99"/>
      <c r="AJ284" s="99"/>
      <c r="AK284" s="99"/>
      <c r="AL284" s="99"/>
      <c r="AM284" s="99"/>
      <c r="AN284" s="99"/>
      <c r="AO284" s="99"/>
      <c r="AP284" s="99"/>
      <c r="AQ284" s="99"/>
    </row>
    <row r="285" spans="1:43" s="97" customFormat="1" ht="24">
      <c r="A285" s="238"/>
      <c r="B285" s="144">
        <v>280</v>
      </c>
      <c r="C285" s="181" t="s">
        <v>389</v>
      </c>
      <c r="D285" s="255" t="s">
        <v>529</v>
      </c>
      <c r="E285" t="s">
        <v>533</v>
      </c>
      <c r="F285" s="235">
        <v>4</v>
      </c>
      <c r="G285" s="169" t="s">
        <v>437</v>
      </c>
      <c r="H285" t="s">
        <v>417</v>
      </c>
      <c r="I285" s="243">
        <v>13.5</v>
      </c>
      <c r="J285" s="244" t="s">
        <v>531</v>
      </c>
      <c r="K285" s="169" t="s">
        <v>532</v>
      </c>
      <c r="L285" s="169">
        <v>57394972</v>
      </c>
      <c r="M285" s="172"/>
      <c r="N285" s="243"/>
      <c r="O285" s="169" t="s">
        <v>128</v>
      </c>
      <c r="P285" s="178"/>
      <c r="Q285" s="178"/>
      <c r="R285" s="178"/>
      <c r="S285" s="178"/>
      <c r="T285" s="178"/>
      <c r="U285" s="178"/>
      <c r="V285" s="251"/>
      <c r="W285"/>
      <c r="X285" s="110"/>
      <c r="Y285" s="99"/>
      <c r="Z285" s="99"/>
      <c r="AA285" s="99"/>
      <c r="AB285" s="98">
        <f t="shared" si="5"/>
        <v>0</v>
      </c>
      <c r="AC285" s="99"/>
      <c r="AD285" s="99"/>
      <c r="AE285" s="99"/>
      <c r="AF285" s="99"/>
      <c r="AG285" s="99"/>
      <c r="AH285" s="99"/>
      <c r="AI285" s="99"/>
      <c r="AJ285" s="99"/>
      <c r="AK285" s="99"/>
      <c r="AL285" s="99"/>
      <c r="AM285" s="99"/>
      <c r="AN285" s="99"/>
      <c r="AO285" s="99"/>
      <c r="AP285" s="99"/>
      <c r="AQ285" s="99"/>
    </row>
    <row r="286" spans="1:43" s="97" customFormat="1" ht="24">
      <c r="A286" s="236">
        <v>35</v>
      </c>
      <c r="B286" s="144">
        <v>281</v>
      </c>
      <c r="C286" s="181" t="s">
        <v>389</v>
      </c>
      <c r="D286" s="255" t="s">
        <v>534</v>
      </c>
      <c r="E286" t="s">
        <v>535</v>
      </c>
      <c r="F286" s="235">
        <v>1</v>
      </c>
      <c r="G286" s="169" t="s">
        <v>35</v>
      </c>
      <c r="H286" t="s">
        <v>417</v>
      </c>
      <c r="I286" s="46">
        <v>6</v>
      </c>
      <c r="J286" s="244" t="s">
        <v>536</v>
      </c>
      <c r="K286" s="235" t="s">
        <v>537</v>
      </c>
      <c r="L286" s="235">
        <v>13601691066</v>
      </c>
      <c r="M286" s="172">
        <v>53</v>
      </c>
      <c r="N286" s="46">
        <v>106</v>
      </c>
      <c r="O286" s="169" t="s">
        <v>128</v>
      </c>
      <c r="P286" s="178"/>
      <c r="Q286" s="178"/>
      <c r="R286" s="178"/>
      <c r="S286" s="178"/>
      <c r="T286" s="178"/>
      <c r="U286" s="178"/>
      <c r="V286" s="251"/>
      <c r="W286"/>
      <c r="X286" s="271"/>
      <c r="Y286" s="99"/>
      <c r="Z286" s="99"/>
      <c r="AA286" s="99"/>
      <c r="AB286" s="98">
        <f t="shared" si="5"/>
        <v>0</v>
      </c>
      <c r="AC286" s="99"/>
      <c r="AD286" s="99"/>
      <c r="AE286" s="99"/>
      <c r="AF286" s="99"/>
      <c r="AG286" s="99"/>
      <c r="AH286" s="99"/>
      <c r="AI286" s="99"/>
      <c r="AJ286" s="99"/>
      <c r="AK286" s="99"/>
      <c r="AL286" s="99"/>
      <c r="AM286" s="99"/>
      <c r="AN286" s="99"/>
      <c r="AO286" s="99"/>
      <c r="AP286" s="99"/>
      <c r="AQ286" s="99"/>
    </row>
    <row r="287" spans="1:43" s="97" customFormat="1" ht="24">
      <c r="A287" s="239"/>
      <c r="B287" s="144">
        <v>282</v>
      </c>
      <c r="C287" s="181" t="s">
        <v>389</v>
      </c>
      <c r="D287" s="255" t="s">
        <v>534</v>
      </c>
      <c r="E287" t="s">
        <v>538</v>
      </c>
      <c r="F287" s="235">
        <v>2</v>
      </c>
      <c r="G287" s="169" t="s">
        <v>35</v>
      </c>
      <c r="H287" t="s">
        <v>417</v>
      </c>
      <c r="I287" s="46">
        <v>8.5</v>
      </c>
      <c r="J287" s="244" t="s">
        <v>536</v>
      </c>
      <c r="K287" s="235" t="s">
        <v>537</v>
      </c>
      <c r="L287" s="235">
        <v>13601691066</v>
      </c>
      <c r="M287" s="172"/>
      <c r="N287" s="46"/>
      <c r="O287" s="169" t="s">
        <v>128</v>
      </c>
      <c r="P287" s="178"/>
      <c r="Q287" s="178"/>
      <c r="R287" s="178"/>
      <c r="S287" s="178"/>
      <c r="T287" s="178"/>
      <c r="U287" s="178"/>
      <c r="V287" s="251"/>
      <c r="W287"/>
      <c r="X287" s="110"/>
      <c r="Y287" s="99"/>
      <c r="Z287" s="99"/>
      <c r="AA287" s="99"/>
      <c r="AB287" s="98">
        <f t="shared" si="5"/>
        <v>0</v>
      </c>
      <c r="AC287" s="99"/>
      <c r="AD287" s="99"/>
      <c r="AE287" s="99"/>
      <c r="AF287" s="99"/>
      <c r="AG287" s="99"/>
      <c r="AH287" s="99"/>
      <c r="AI287" s="99"/>
      <c r="AJ287" s="99"/>
      <c r="AK287" s="99"/>
      <c r="AL287" s="99"/>
      <c r="AM287" s="99"/>
      <c r="AN287" s="99"/>
      <c r="AO287" s="99"/>
      <c r="AP287" s="99"/>
      <c r="AQ287" s="99"/>
    </row>
    <row r="288" spans="1:43" s="97" customFormat="1" ht="24">
      <c r="A288" s="239"/>
      <c r="B288" s="144">
        <v>283</v>
      </c>
      <c r="C288" s="181" t="s">
        <v>389</v>
      </c>
      <c r="D288" s="255" t="s">
        <v>534</v>
      </c>
      <c r="E288" t="s">
        <v>538</v>
      </c>
      <c r="F288" s="235">
        <v>2</v>
      </c>
      <c r="G288" s="169" t="s">
        <v>35</v>
      </c>
      <c r="H288" t="s">
        <v>417</v>
      </c>
      <c r="I288" s="46">
        <v>8.5</v>
      </c>
      <c r="J288" s="244" t="s">
        <v>536</v>
      </c>
      <c r="K288" s="235" t="s">
        <v>537</v>
      </c>
      <c r="L288" s="235">
        <v>13601691066</v>
      </c>
      <c r="M288" s="172"/>
      <c r="N288" s="46"/>
      <c r="O288" s="169" t="s">
        <v>128</v>
      </c>
      <c r="P288" s="178"/>
      <c r="Q288" s="178"/>
      <c r="R288" s="178"/>
      <c r="S288" s="178"/>
      <c r="T288" s="178"/>
      <c r="U288" s="178"/>
      <c r="V288" s="251"/>
      <c r="W288"/>
      <c r="X288" s="110"/>
      <c r="Y288" s="99"/>
      <c r="Z288" s="99"/>
      <c r="AA288" s="99"/>
      <c r="AB288" s="98">
        <f t="shared" si="5"/>
        <v>0</v>
      </c>
      <c r="AC288" s="99"/>
      <c r="AD288" s="99"/>
      <c r="AE288" s="99"/>
      <c r="AF288" s="99"/>
      <c r="AG288" s="99"/>
      <c r="AH288" s="99"/>
      <c r="AI288" s="99"/>
      <c r="AJ288" s="99"/>
      <c r="AK288" s="99"/>
      <c r="AL288" s="99"/>
      <c r="AM288" s="99"/>
      <c r="AN288" s="99"/>
      <c r="AO288" s="99"/>
      <c r="AP288" s="99"/>
      <c r="AQ288" s="99"/>
    </row>
    <row r="289" spans="1:43" s="97" customFormat="1" ht="24">
      <c r="A289" s="239"/>
      <c r="B289" s="144">
        <v>284</v>
      </c>
      <c r="C289" s="181" t="s">
        <v>389</v>
      </c>
      <c r="D289" s="255" t="s">
        <v>534</v>
      </c>
      <c r="E289" t="s">
        <v>539</v>
      </c>
      <c r="F289" s="235">
        <v>6</v>
      </c>
      <c r="G289" s="169" t="s">
        <v>35</v>
      </c>
      <c r="H289" t="s">
        <v>417</v>
      </c>
      <c r="I289" s="46">
        <v>16.5</v>
      </c>
      <c r="J289" s="244" t="s">
        <v>536</v>
      </c>
      <c r="K289" s="235" t="s">
        <v>537</v>
      </c>
      <c r="L289" s="235">
        <v>13601691066</v>
      </c>
      <c r="M289" s="172"/>
      <c r="N289" s="46"/>
      <c r="O289" s="169" t="s">
        <v>38</v>
      </c>
      <c r="P289" s="178"/>
      <c r="Q289" s="178"/>
      <c r="R289" s="178"/>
      <c r="S289" s="178"/>
      <c r="T289" s="178"/>
      <c r="U289" s="178"/>
      <c r="V289" s="251"/>
      <c r="W289"/>
      <c r="X289" s="110"/>
      <c r="Y289" s="99"/>
      <c r="Z289" s="99"/>
      <c r="AA289" s="99"/>
      <c r="AB289" s="98">
        <f t="shared" si="5"/>
        <v>0</v>
      </c>
      <c r="AC289" s="99"/>
      <c r="AD289" s="99"/>
      <c r="AE289" s="99"/>
      <c r="AF289" s="99"/>
      <c r="AG289" s="99"/>
      <c r="AH289" s="99"/>
      <c r="AI289" s="99"/>
      <c r="AJ289" s="99"/>
      <c r="AK289" s="99"/>
      <c r="AL289" s="99"/>
      <c r="AM289" s="99"/>
      <c r="AN289" s="99"/>
      <c r="AO289" s="99"/>
      <c r="AP289" s="99"/>
      <c r="AQ289" s="99"/>
    </row>
    <row r="290" spans="1:43" s="97" customFormat="1" ht="24">
      <c r="A290" s="238"/>
      <c r="B290" s="144">
        <v>285</v>
      </c>
      <c r="C290" s="181" t="s">
        <v>389</v>
      </c>
      <c r="D290" s="255" t="s">
        <v>534</v>
      </c>
      <c r="E290" t="s">
        <v>540</v>
      </c>
      <c r="F290" s="235">
        <v>4</v>
      </c>
      <c r="G290" s="169" t="s">
        <v>35</v>
      </c>
      <c r="H290" t="s">
        <v>417</v>
      </c>
      <c r="I290" s="46">
        <v>13.5</v>
      </c>
      <c r="J290" s="244" t="s">
        <v>536</v>
      </c>
      <c r="K290" s="235" t="s">
        <v>537</v>
      </c>
      <c r="L290" s="235">
        <v>13601691066</v>
      </c>
      <c r="M290" s="172"/>
      <c r="N290" s="46"/>
      <c r="O290" s="169" t="s">
        <v>38</v>
      </c>
      <c r="P290" s="178"/>
      <c r="Q290" s="178"/>
      <c r="R290" s="178"/>
      <c r="S290" s="178"/>
      <c r="T290" s="178"/>
      <c r="U290" s="178"/>
      <c r="V290" s="251"/>
      <c r="W290"/>
      <c r="X290" s="110"/>
      <c r="Y290" s="99"/>
      <c r="Z290" s="99"/>
      <c r="AA290" s="99"/>
      <c r="AB290" s="98">
        <f t="shared" si="5"/>
        <v>0</v>
      </c>
      <c r="AC290" s="99"/>
      <c r="AD290" s="99"/>
      <c r="AE290" s="99"/>
      <c r="AF290" s="99"/>
      <c r="AG290" s="99"/>
      <c r="AH290" s="99"/>
      <c r="AI290" s="99"/>
      <c r="AJ290" s="99"/>
      <c r="AK290" s="99"/>
      <c r="AL290" s="99"/>
      <c r="AM290" s="99"/>
      <c r="AN290" s="99"/>
      <c r="AO290" s="99"/>
      <c r="AP290" s="99"/>
      <c r="AQ290" s="99"/>
    </row>
    <row r="291" spans="1:43" s="97" customFormat="1" ht="36">
      <c r="A291" s="233">
        <v>36</v>
      </c>
      <c r="B291" s="144">
        <v>286</v>
      </c>
      <c r="C291" s="181" t="s">
        <v>389</v>
      </c>
      <c r="D291" s="255" t="s">
        <v>541</v>
      </c>
      <c r="E291" t="s">
        <v>542</v>
      </c>
      <c r="F291" s="235">
        <v>1</v>
      </c>
      <c r="G291" s="169" t="s">
        <v>207</v>
      </c>
      <c r="H291" s="234" t="s">
        <v>417</v>
      </c>
      <c r="I291" s="46">
        <v>6</v>
      </c>
      <c r="J291" s="244" t="s">
        <v>543</v>
      </c>
      <c r="K291" s="235" t="s">
        <v>544</v>
      </c>
      <c r="L291" s="235">
        <v>18602115006</v>
      </c>
      <c r="M291" s="195">
        <v>6</v>
      </c>
      <c r="N291" s="46">
        <v>16.07</v>
      </c>
      <c r="O291" s="169" t="s">
        <v>128</v>
      </c>
      <c r="P291" s="178"/>
      <c r="Q291" s="178"/>
      <c r="R291" s="178"/>
      <c r="S291" s="178"/>
      <c r="T291" s="178"/>
      <c r="U291" s="178"/>
      <c r="V291" s="251"/>
      <c r="W291"/>
      <c r="X291" s="110"/>
      <c r="Y291" s="99"/>
      <c r="Z291" s="99"/>
      <c r="AA291" s="99"/>
      <c r="AB291" s="98">
        <f t="shared" si="5"/>
        <v>-4.07</v>
      </c>
      <c r="AC291" s="99"/>
      <c r="AD291" s="99"/>
      <c r="AE291" s="99"/>
      <c r="AF291" s="99"/>
      <c r="AG291" s="99"/>
      <c r="AH291" s="99"/>
      <c r="AI291" s="99"/>
      <c r="AJ291" s="99"/>
      <c r="AK291" s="99"/>
      <c r="AL291" s="99"/>
      <c r="AM291" s="99"/>
      <c r="AN291" s="99"/>
      <c r="AO291" s="99"/>
      <c r="AP291" s="99"/>
      <c r="AQ291" s="99"/>
    </row>
    <row r="292" spans="1:43" s="97" customFormat="1" ht="13.5">
      <c r="A292" s="233">
        <v>37</v>
      </c>
      <c r="B292" s="144">
        <v>287</v>
      </c>
      <c r="C292" s="181" t="s">
        <v>389</v>
      </c>
      <c r="D292" s="255" t="s">
        <v>545</v>
      </c>
      <c r="E292" t="s">
        <v>546</v>
      </c>
      <c r="F292" s="235">
        <v>1.7</v>
      </c>
      <c r="G292" s="169" t="s">
        <v>437</v>
      </c>
      <c r="H292" t="s">
        <v>507</v>
      </c>
      <c r="I292" s="46">
        <v>7.75</v>
      </c>
      <c r="J292" s="235" t="s">
        <v>547</v>
      </c>
      <c r="K292" s="235" t="s">
        <v>548</v>
      </c>
      <c r="L292" s="235">
        <v>13764266466</v>
      </c>
      <c r="M292" s="195">
        <v>7.75</v>
      </c>
      <c r="N292" s="46">
        <v>15.5</v>
      </c>
      <c r="O292" s="169" t="s">
        <v>128</v>
      </c>
      <c r="P292" s="178"/>
      <c r="Q292" s="178"/>
      <c r="R292" s="178"/>
      <c r="S292" s="178"/>
      <c r="T292" s="178"/>
      <c r="U292" s="178"/>
      <c r="V292" s="251"/>
      <c r="W292"/>
      <c r="X292" s="110"/>
      <c r="Y292" s="99"/>
      <c r="Z292" s="99"/>
      <c r="AA292" s="99"/>
      <c r="AB292" s="98">
        <f t="shared" si="5"/>
        <v>0</v>
      </c>
      <c r="AC292" s="99"/>
      <c r="AD292" s="99"/>
      <c r="AE292" s="99"/>
      <c r="AF292" s="99"/>
      <c r="AG292" s="99"/>
      <c r="AH292" s="99"/>
      <c r="AI292" s="99"/>
      <c r="AJ292" s="99"/>
      <c r="AK292" s="99"/>
      <c r="AL292" s="99"/>
      <c r="AM292" s="99"/>
      <c r="AN292" s="99"/>
      <c r="AO292" s="99"/>
      <c r="AP292" s="99"/>
      <c r="AQ292" s="99"/>
    </row>
    <row r="293" spans="1:28" s="98" customFormat="1" ht="24">
      <c r="A293" s="236">
        <v>38</v>
      </c>
      <c r="B293" s="144">
        <v>288</v>
      </c>
      <c r="C293" s="188" t="s">
        <v>389</v>
      </c>
      <c r="D293" s="146" t="s">
        <v>549</v>
      </c>
      <c r="E293" t="s">
        <v>550</v>
      </c>
      <c r="F293" s="182">
        <v>10</v>
      </c>
      <c r="G293" t="s">
        <v>35</v>
      </c>
      <c r="H293" t="s">
        <v>455</v>
      </c>
      <c r="I293" s="247">
        <v>22.5</v>
      </c>
      <c r="J293" s="161" t="s">
        <v>551</v>
      </c>
      <c r="K293" s="161" t="s">
        <v>552</v>
      </c>
      <c r="L293" s="161">
        <v>13381762559</v>
      </c>
      <c r="M293" s="165">
        <v>32</v>
      </c>
      <c r="N293" s="247">
        <v>64</v>
      </c>
      <c r="O293" s="166" t="s">
        <v>38</v>
      </c>
      <c r="P293" s="249"/>
      <c r="Q293" s="249"/>
      <c r="R293" s="249"/>
      <c r="S293" s="249"/>
      <c r="T293" s="249"/>
      <c r="U293" s="249"/>
      <c r="V293" s="249"/>
      <c r="W293" t="s">
        <v>39</v>
      </c>
      <c r="X293" s="179"/>
      <c r="AB293" s="98">
        <f t="shared" si="5"/>
        <v>0</v>
      </c>
    </row>
    <row r="294" spans="1:28" s="98" customFormat="1" ht="24">
      <c r="A294" s="238"/>
      <c r="B294" s="144">
        <v>289</v>
      </c>
      <c r="C294" s="188" t="s">
        <v>389</v>
      </c>
      <c r="D294" s="146" t="s">
        <v>549</v>
      </c>
      <c r="E294" t="s">
        <v>553</v>
      </c>
      <c r="F294" s="182">
        <v>4</v>
      </c>
      <c r="G294" t="s">
        <v>35</v>
      </c>
      <c r="H294" t="s">
        <v>455</v>
      </c>
      <c r="I294" s="247">
        <v>13.5</v>
      </c>
      <c r="J294" s="161" t="s">
        <v>551</v>
      </c>
      <c r="K294" s="161" t="s">
        <v>552</v>
      </c>
      <c r="L294" s="161">
        <v>13381762559</v>
      </c>
      <c r="M294" s="165"/>
      <c r="N294" s="247"/>
      <c r="O294" s="166" t="s">
        <v>38</v>
      </c>
      <c r="P294" s="249"/>
      <c r="Q294" s="249"/>
      <c r="R294" s="249"/>
      <c r="S294" s="249"/>
      <c r="T294" s="249"/>
      <c r="U294" s="249"/>
      <c r="V294" s="249"/>
      <c r="W294"/>
      <c r="X294" s="179"/>
      <c r="AB294" s="98">
        <f t="shared" si="5"/>
        <v>0</v>
      </c>
    </row>
    <row r="295" spans="1:28" s="98" customFormat="1" ht="24">
      <c r="A295" s="236">
        <v>39</v>
      </c>
      <c r="B295" s="144">
        <v>290</v>
      </c>
      <c r="C295" s="188" t="s">
        <v>389</v>
      </c>
      <c r="D295" s="146" t="s">
        <v>554</v>
      </c>
      <c r="E295" t="s">
        <v>555</v>
      </c>
      <c r="F295" s="182">
        <v>1.5</v>
      </c>
      <c r="G295" t="s">
        <v>35</v>
      </c>
      <c r="H295" s="240" t="s">
        <v>507</v>
      </c>
      <c r="I295" s="247">
        <v>7.25</v>
      </c>
      <c r="J295" s="248" t="s">
        <v>556</v>
      </c>
      <c r="K295" s="248" t="s">
        <v>557</v>
      </c>
      <c r="L295" s="248">
        <v>13701853262</v>
      </c>
      <c r="M295" s="165">
        <v>17.25</v>
      </c>
      <c r="N295" s="247">
        <v>34.5</v>
      </c>
      <c r="O295" s="166" t="s">
        <v>38</v>
      </c>
      <c r="P295" s="249"/>
      <c r="Q295" s="249"/>
      <c r="R295" s="249"/>
      <c r="S295" s="249"/>
      <c r="T295" s="249"/>
      <c r="U295" s="249"/>
      <c r="V295" s="249"/>
      <c r="W295" t="s">
        <v>39</v>
      </c>
      <c r="X295" s="179"/>
      <c r="AB295" s="98">
        <f t="shared" si="5"/>
        <v>0</v>
      </c>
    </row>
    <row r="296" spans="1:28" s="98" customFormat="1" ht="24">
      <c r="A296" s="238"/>
      <c r="B296" s="144">
        <v>291</v>
      </c>
      <c r="C296" s="188" t="s">
        <v>389</v>
      </c>
      <c r="D296" s="146" t="s">
        <v>554</v>
      </c>
      <c r="E296" t="s">
        <v>558</v>
      </c>
      <c r="F296" s="182">
        <v>3</v>
      </c>
      <c r="G296" t="s">
        <v>35</v>
      </c>
      <c r="H296" s="240" t="s">
        <v>507</v>
      </c>
      <c r="I296" s="247">
        <v>11</v>
      </c>
      <c r="J296" s="248" t="s">
        <v>559</v>
      </c>
      <c r="K296" s="248" t="s">
        <v>557</v>
      </c>
      <c r="L296" s="248">
        <v>13701853262</v>
      </c>
      <c r="M296" s="165"/>
      <c r="N296" s="247"/>
      <c r="O296" s="166" t="s">
        <v>38</v>
      </c>
      <c r="P296" s="249"/>
      <c r="Q296" s="249"/>
      <c r="R296" s="249"/>
      <c r="S296" s="249"/>
      <c r="T296" s="249"/>
      <c r="U296" s="249"/>
      <c r="V296" s="249"/>
      <c r="W296"/>
      <c r="X296" s="179"/>
      <c r="AB296" s="98">
        <f t="shared" si="5"/>
        <v>0</v>
      </c>
    </row>
    <row r="297" spans="1:43" s="97" customFormat="1" ht="24">
      <c r="A297" s="236">
        <v>40</v>
      </c>
      <c r="B297" s="144">
        <v>292</v>
      </c>
      <c r="C297" s="181" t="s">
        <v>389</v>
      </c>
      <c r="D297" s="151" t="s">
        <v>560</v>
      </c>
      <c r="E297" t="s">
        <v>561</v>
      </c>
      <c r="F297" s="169">
        <v>6</v>
      </c>
      <c r="G297" s="169" t="s">
        <v>35</v>
      </c>
      <c r="H297" t="s">
        <v>417</v>
      </c>
      <c r="I297" s="243">
        <v>16.5</v>
      </c>
      <c r="J297" s="167" t="s">
        <v>562</v>
      </c>
      <c r="K297" s="167" t="s">
        <v>563</v>
      </c>
      <c r="L297" s="167">
        <v>13918563892</v>
      </c>
      <c r="M297" s="172">
        <v>30</v>
      </c>
      <c r="N297" s="243">
        <v>60</v>
      </c>
      <c r="O297" s="169" t="s">
        <v>38</v>
      </c>
      <c r="P297" s="178"/>
      <c r="Q297" s="178"/>
      <c r="R297" s="178"/>
      <c r="S297" s="178"/>
      <c r="T297" s="178"/>
      <c r="U297" s="178"/>
      <c r="V297" s="251"/>
      <c r="W297"/>
      <c r="X297" s="110"/>
      <c r="Y297" s="99"/>
      <c r="Z297" s="99"/>
      <c r="AA297" s="99"/>
      <c r="AB297" s="98">
        <f t="shared" si="5"/>
        <v>0</v>
      </c>
      <c r="AC297" s="99"/>
      <c r="AD297" s="99"/>
      <c r="AE297" s="99"/>
      <c r="AF297" s="99"/>
      <c r="AG297" s="99"/>
      <c r="AH297" s="99"/>
      <c r="AI297" s="99"/>
      <c r="AJ297" s="99"/>
      <c r="AK297" s="99"/>
      <c r="AL297" s="99"/>
      <c r="AM297" s="99"/>
      <c r="AN297" s="99"/>
      <c r="AO297" s="99"/>
      <c r="AP297" s="99"/>
      <c r="AQ297" s="99"/>
    </row>
    <row r="298" spans="1:43" s="97" customFormat="1" ht="24">
      <c r="A298" s="238"/>
      <c r="B298" s="144">
        <v>293</v>
      </c>
      <c r="C298" s="181" t="s">
        <v>389</v>
      </c>
      <c r="D298" s="151" t="s">
        <v>560</v>
      </c>
      <c r="E298" t="s">
        <v>564</v>
      </c>
      <c r="F298" s="169">
        <v>4</v>
      </c>
      <c r="G298" s="169" t="s">
        <v>35</v>
      </c>
      <c r="H298" t="s">
        <v>417</v>
      </c>
      <c r="I298" s="243">
        <v>13.5</v>
      </c>
      <c r="J298" s="167" t="s">
        <v>562</v>
      </c>
      <c r="K298" s="167" t="s">
        <v>563</v>
      </c>
      <c r="L298" s="167">
        <v>13918563892</v>
      </c>
      <c r="M298" s="172"/>
      <c r="N298" s="243"/>
      <c r="O298" s="169" t="s">
        <v>38</v>
      </c>
      <c r="P298" s="178"/>
      <c r="Q298" s="178"/>
      <c r="R298" s="178"/>
      <c r="S298" s="178"/>
      <c r="T298" s="178"/>
      <c r="U298" s="178"/>
      <c r="V298" s="251"/>
      <c r="W298"/>
      <c r="X298" s="110"/>
      <c r="Y298" s="99"/>
      <c r="Z298" s="99"/>
      <c r="AA298" s="99"/>
      <c r="AB298" s="98">
        <f t="shared" si="5"/>
        <v>0</v>
      </c>
      <c r="AC298" s="99"/>
      <c r="AD298" s="99"/>
      <c r="AE298" s="99"/>
      <c r="AF298" s="99"/>
      <c r="AG298" s="99"/>
      <c r="AH298" s="99"/>
      <c r="AI298" s="99"/>
      <c r="AJ298" s="99"/>
      <c r="AK298" s="99"/>
      <c r="AL298" s="99"/>
      <c r="AM298" s="99"/>
      <c r="AN298" s="99"/>
      <c r="AO298" s="99"/>
      <c r="AP298" s="99"/>
      <c r="AQ298" s="99"/>
    </row>
    <row r="299" spans="1:43" s="97" customFormat="1" ht="36">
      <c r="A299" s="233">
        <v>41</v>
      </c>
      <c r="B299" s="144">
        <v>294</v>
      </c>
      <c r="C299" s="181" t="s">
        <v>389</v>
      </c>
      <c r="D299" s="256" t="s">
        <v>565</v>
      </c>
      <c r="E299" t="s">
        <v>566</v>
      </c>
      <c r="F299" s="173">
        <v>1</v>
      </c>
      <c r="G299" s="173" t="s">
        <v>35</v>
      </c>
      <c r="H299" t="s">
        <v>426</v>
      </c>
      <c r="I299" s="262">
        <v>6</v>
      </c>
      <c r="J299" s="171" t="s">
        <v>567</v>
      </c>
      <c r="K299" s="171" t="s">
        <v>568</v>
      </c>
      <c r="L299" s="171">
        <v>16602182693</v>
      </c>
      <c r="M299" s="195">
        <v>6</v>
      </c>
      <c r="N299" s="262">
        <v>12</v>
      </c>
      <c r="O299" s="173" t="s">
        <v>128</v>
      </c>
      <c r="P299" s="178"/>
      <c r="Q299" s="178"/>
      <c r="R299" s="178"/>
      <c r="S299" s="178"/>
      <c r="T299" s="178"/>
      <c r="U299" s="178"/>
      <c r="V299" s="178"/>
      <c r="W299"/>
      <c r="X299" s="110"/>
      <c r="Y299" s="99"/>
      <c r="Z299" s="99"/>
      <c r="AA299" s="99"/>
      <c r="AB299" s="98">
        <f t="shared" si="5"/>
        <v>0</v>
      </c>
      <c r="AC299" s="99"/>
      <c r="AD299" s="99"/>
      <c r="AE299" s="99"/>
      <c r="AF299" s="99"/>
      <c r="AG299" s="99"/>
      <c r="AH299" s="99"/>
      <c r="AI299" s="99"/>
      <c r="AJ299" s="99"/>
      <c r="AK299" s="99"/>
      <c r="AL299" s="99"/>
      <c r="AM299" s="99"/>
      <c r="AN299" s="99"/>
      <c r="AO299" s="99"/>
      <c r="AP299" s="99"/>
      <c r="AQ299" s="99"/>
    </row>
    <row r="300" spans="1:43" s="97" customFormat="1" ht="24">
      <c r="A300" s="236">
        <v>42</v>
      </c>
      <c r="B300" s="144">
        <v>295</v>
      </c>
      <c r="C300" s="181" t="s">
        <v>389</v>
      </c>
      <c r="D300" s="151" t="s">
        <v>569</v>
      </c>
      <c r="E300" t="s">
        <v>570</v>
      </c>
      <c r="F300" s="182">
        <v>5.85</v>
      </c>
      <c r="G300" s="173" t="s">
        <v>35</v>
      </c>
      <c r="H300" t="s">
        <v>228</v>
      </c>
      <c r="I300" s="262">
        <v>16.27</v>
      </c>
      <c r="J300" s="171" t="s">
        <v>571</v>
      </c>
      <c r="K300" s="171" t="s">
        <v>572</v>
      </c>
      <c r="L300" s="171">
        <v>13661870495</v>
      </c>
      <c r="M300" s="172">
        <v>32.77</v>
      </c>
      <c r="N300" s="262">
        <v>86.2</v>
      </c>
      <c r="O300" s="173" t="s">
        <v>38</v>
      </c>
      <c r="P300" s="178"/>
      <c r="Q300" s="178"/>
      <c r="R300" s="178"/>
      <c r="S300" s="178"/>
      <c r="T300" s="178"/>
      <c r="U300" s="178"/>
      <c r="V300" s="178"/>
      <c r="W300"/>
      <c r="X300" s="110"/>
      <c r="Y300" s="99"/>
      <c r="Z300" s="99"/>
      <c r="AA300" s="99"/>
      <c r="AB300" s="98">
        <f t="shared" si="5"/>
        <v>-20.659999999999997</v>
      </c>
      <c r="AC300" s="99"/>
      <c r="AD300" s="99"/>
      <c r="AE300" s="99"/>
      <c r="AF300" s="99"/>
      <c r="AG300" s="99"/>
      <c r="AH300" s="99"/>
      <c r="AI300" s="99"/>
      <c r="AJ300" s="99"/>
      <c r="AK300" s="99"/>
      <c r="AL300" s="99"/>
      <c r="AM300" s="99"/>
      <c r="AN300" s="99"/>
      <c r="AO300" s="99"/>
      <c r="AP300" s="99"/>
      <c r="AQ300" s="99"/>
    </row>
    <row r="301" spans="1:43" s="97" customFormat="1" ht="24">
      <c r="A301" s="238"/>
      <c r="B301" s="144">
        <v>296</v>
      </c>
      <c r="C301" s="181" t="s">
        <v>389</v>
      </c>
      <c r="D301" s="151" t="s">
        <v>569</v>
      </c>
      <c r="E301" t="s">
        <v>573</v>
      </c>
      <c r="F301" s="182">
        <v>6</v>
      </c>
      <c r="G301" s="173" t="s">
        <v>69</v>
      </c>
      <c r="H301" t="s">
        <v>228</v>
      </c>
      <c r="I301" s="262">
        <v>16.5</v>
      </c>
      <c r="J301" s="171" t="s">
        <v>571</v>
      </c>
      <c r="K301" s="171" t="s">
        <v>572</v>
      </c>
      <c r="L301" s="171">
        <v>13661870495</v>
      </c>
      <c r="M301" s="172"/>
      <c r="N301" s="262"/>
      <c r="O301" s="173" t="s">
        <v>38</v>
      </c>
      <c r="P301" s="178"/>
      <c r="Q301" s="178"/>
      <c r="R301" s="178"/>
      <c r="S301" s="178"/>
      <c r="T301" s="178"/>
      <c r="U301" s="178"/>
      <c r="V301" s="178"/>
      <c r="W301"/>
      <c r="X301" s="110"/>
      <c r="Y301" s="99"/>
      <c r="Z301" s="99"/>
      <c r="AA301" s="99"/>
      <c r="AB301" s="98">
        <f t="shared" si="5"/>
        <v>0</v>
      </c>
      <c r="AC301" s="99"/>
      <c r="AD301" s="99"/>
      <c r="AE301" s="99"/>
      <c r="AF301" s="99"/>
      <c r="AG301" s="99"/>
      <c r="AH301" s="99"/>
      <c r="AI301" s="99"/>
      <c r="AJ301" s="99"/>
      <c r="AK301" s="99"/>
      <c r="AL301" s="99"/>
      <c r="AM301" s="99"/>
      <c r="AN301" s="99"/>
      <c r="AO301" s="99"/>
      <c r="AP301" s="99"/>
      <c r="AQ301" s="99"/>
    </row>
    <row r="302" spans="1:28" s="99" customFormat="1" ht="24">
      <c r="A302" s="236">
        <v>43</v>
      </c>
      <c r="B302" s="144">
        <v>297</v>
      </c>
      <c r="C302" s="181" t="s">
        <v>389</v>
      </c>
      <c r="D302" s="142" t="s">
        <v>574</v>
      </c>
      <c r="E302" t="s">
        <v>575</v>
      </c>
      <c r="F302" s="173">
        <v>3</v>
      </c>
      <c r="G302" s="173" t="s">
        <v>35</v>
      </c>
      <c r="H302" s="253" t="s">
        <v>507</v>
      </c>
      <c r="I302" s="262">
        <v>11</v>
      </c>
      <c r="J302" s="266" t="s">
        <v>576</v>
      </c>
      <c r="K302" s="267" t="s">
        <v>577</v>
      </c>
      <c r="L302" s="267">
        <v>18916138199</v>
      </c>
      <c r="M302" s="172">
        <v>30.5</v>
      </c>
      <c r="N302" s="262">
        <v>72.4</v>
      </c>
      <c r="O302" s="173" t="s">
        <v>38</v>
      </c>
      <c r="P302" s="178"/>
      <c r="Q302" s="178"/>
      <c r="R302" s="178"/>
      <c r="S302" s="178"/>
      <c r="T302" s="178"/>
      <c r="U302" s="178"/>
      <c r="V302" s="178"/>
      <c r="W302"/>
      <c r="X302" s="110"/>
      <c r="AB302" s="98">
        <f t="shared" si="5"/>
        <v>-11.400000000000006</v>
      </c>
    </row>
    <row r="303" spans="1:28" s="99" customFormat="1" ht="24">
      <c r="A303" s="239"/>
      <c r="B303" s="144">
        <v>298</v>
      </c>
      <c r="C303" s="181" t="s">
        <v>389</v>
      </c>
      <c r="D303" s="142" t="s">
        <v>574</v>
      </c>
      <c r="E303" t="s">
        <v>578</v>
      </c>
      <c r="F303" s="173">
        <v>2</v>
      </c>
      <c r="G303" s="173" t="s">
        <v>69</v>
      </c>
      <c r="H303" s="253" t="s">
        <v>507</v>
      </c>
      <c r="I303" s="262">
        <v>8.5</v>
      </c>
      <c r="J303" s="266" t="s">
        <v>576</v>
      </c>
      <c r="K303" s="267" t="s">
        <v>577</v>
      </c>
      <c r="L303" s="267">
        <v>18916138199</v>
      </c>
      <c r="M303" s="172"/>
      <c r="N303" s="262"/>
      <c r="O303" s="173" t="s">
        <v>38</v>
      </c>
      <c r="P303" s="178"/>
      <c r="Q303" s="178"/>
      <c r="R303" s="178"/>
      <c r="S303" s="178"/>
      <c r="T303" s="178"/>
      <c r="U303" s="178"/>
      <c r="V303" s="178"/>
      <c r="W303"/>
      <c r="X303" s="110"/>
      <c r="AB303" s="98">
        <f t="shared" si="5"/>
        <v>0</v>
      </c>
    </row>
    <row r="304" spans="1:28" s="99" customFormat="1" ht="24">
      <c r="A304" s="238"/>
      <c r="B304" s="144">
        <v>299</v>
      </c>
      <c r="C304" s="181" t="s">
        <v>389</v>
      </c>
      <c r="D304" s="142" t="s">
        <v>574</v>
      </c>
      <c r="E304" t="s">
        <v>575</v>
      </c>
      <c r="F304" s="173">
        <v>3</v>
      </c>
      <c r="G304" s="173" t="s">
        <v>35</v>
      </c>
      <c r="H304" s="253" t="s">
        <v>507</v>
      </c>
      <c r="I304" s="262">
        <v>11</v>
      </c>
      <c r="J304" s="266" t="s">
        <v>576</v>
      </c>
      <c r="K304" s="266" t="s">
        <v>577</v>
      </c>
      <c r="L304" s="266">
        <v>18916138199</v>
      </c>
      <c r="M304" s="172"/>
      <c r="N304" s="262"/>
      <c r="O304" s="173" t="s">
        <v>38</v>
      </c>
      <c r="P304" s="178"/>
      <c r="Q304" s="178"/>
      <c r="R304" s="178"/>
      <c r="S304" s="178"/>
      <c r="T304" s="178"/>
      <c r="U304" s="178"/>
      <c r="V304" s="178"/>
      <c r="W304"/>
      <c r="X304" s="110"/>
      <c r="AB304" s="98">
        <f t="shared" si="5"/>
        <v>0</v>
      </c>
    </row>
    <row r="305" spans="1:28" s="98" customFormat="1" ht="36">
      <c r="A305" s="233">
        <v>44</v>
      </c>
      <c r="B305" s="144">
        <v>300</v>
      </c>
      <c r="C305" s="188" t="s">
        <v>389</v>
      </c>
      <c r="D305" s="146" t="s">
        <v>579</v>
      </c>
      <c r="E305" t="s">
        <v>580</v>
      </c>
      <c r="F305" s="182">
        <v>1</v>
      </c>
      <c r="G305" t="s">
        <v>437</v>
      </c>
      <c r="H305" s="240" t="s">
        <v>482</v>
      </c>
      <c r="I305" s="247">
        <v>6</v>
      </c>
      <c r="J305" s="248" t="s">
        <v>581</v>
      </c>
      <c r="K305" s="248" t="s">
        <v>582</v>
      </c>
      <c r="L305" s="248">
        <v>13816501343</v>
      </c>
      <c r="M305" s="2">
        <v>5.5</v>
      </c>
      <c r="N305" s="247">
        <v>11</v>
      </c>
      <c r="O305" s="166" t="s">
        <v>128</v>
      </c>
      <c r="P305" s="249"/>
      <c r="Q305" s="249"/>
      <c r="R305" s="249"/>
      <c r="S305" s="249"/>
      <c r="T305" s="249"/>
      <c r="U305" s="249"/>
      <c r="V305" s="249"/>
      <c r="W305" t="s">
        <v>39</v>
      </c>
      <c r="X305" s="179"/>
      <c r="AB305" s="98">
        <f t="shared" si="5"/>
        <v>0</v>
      </c>
    </row>
    <row r="306" spans="1:28" s="99" customFormat="1" ht="13.5">
      <c r="A306" s="236">
        <v>45</v>
      </c>
      <c r="B306" s="144">
        <v>301</v>
      </c>
      <c r="C306" s="181" t="s">
        <v>389</v>
      </c>
      <c r="D306" s="257" t="s">
        <v>583</v>
      </c>
      <c r="E306" s="257" t="s">
        <v>584</v>
      </c>
      <c r="F306" s="182">
        <v>0.42</v>
      </c>
      <c r="G306" s="173" t="s">
        <v>69</v>
      </c>
      <c r="H306" s="258" t="s">
        <v>400</v>
      </c>
      <c r="I306" s="262">
        <f>F306*6</f>
        <v>2.52</v>
      </c>
      <c r="J306" s="173" t="s">
        <v>585</v>
      </c>
      <c r="K306" s="173" t="s">
        <v>586</v>
      </c>
      <c r="L306" s="173">
        <v>13524346768</v>
      </c>
      <c r="M306" s="172">
        <v>14.04</v>
      </c>
      <c r="N306" s="268">
        <v>41.3</v>
      </c>
      <c r="O306" s="173" t="s">
        <v>38</v>
      </c>
      <c r="P306" s="178"/>
      <c r="Q306" s="178"/>
      <c r="R306" s="178"/>
      <c r="S306" s="178"/>
      <c r="T306" s="178"/>
      <c r="U306" s="178"/>
      <c r="V306" s="178"/>
      <c r="W306"/>
      <c r="X306" s="110">
        <f>0.3/0.7</f>
        <v>0.4285714285714286</v>
      </c>
      <c r="AB306" s="98">
        <f t="shared" si="5"/>
        <v>-13.219999999999999</v>
      </c>
    </row>
    <row r="307" spans="1:28" s="99" customFormat="1" ht="13.5">
      <c r="A307" s="239"/>
      <c r="B307" s="144">
        <v>302</v>
      </c>
      <c r="C307" s="181" t="s">
        <v>389</v>
      </c>
      <c r="D307" s="257" t="s">
        <v>583</v>
      </c>
      <c r="E307" s="257" t="s">
        <v>584</v>
      </c>
      <c r="F307" s="182">
        <v>0.42</v>
      </c>
      <c r="G307" s="173" t="s">
        <v>69</v>
      </c>
      <c r="H307" s="258" t="s">
        <v>400</v>
      </c>
      <c r="I307" s="262">
        <f>F307*6</f>
        <v>2.52</v>
      </c>
      <c r="J307" s="173" t="s">
        <v>585</v>
      </c>
      <c r="K307" s="173" t="s">
        <v>586</v>
      </c>
      <c r="L307" s="173">
        <v>13524346768</v>
      </c>
      <c r="M307" s="172"/>
      <c r="N307" s="268"/>
      <c r="O307" s="173" t="s">
        <v>38</v>
      </c>
      <c r="P307" s="178"/>
      <c r="Q307" s="178"/>
      <c r="R307" s="178"/>
      <c r="S307" s="178"/>
      <c r="T307" s="178"/>
      <c r="U307" s="178"/>
      <c r="V307" s="178"/>
      <c r="W307"/>
      <c r="X307" s="110"/>
      <c r="AB307" s="98">
        <f t="shared" si="5"/>
        <v>0</v>
      </c>
    </row>
    <row r="308" spans="1:28" s="99" customFormat="1" ht="13.5">
      <c r="A308" s="239"/>
      <c r="B308" s="144">
        <v>303</v>
      </c>
      <c r="C308" s="181" t="s">
        <v>389</v>
      </c>
      <c r="D308" s="257" t="s">
        <v>583</v>
      </c>
      <c r="E308" s="257" t="s">
        <v>587</v>
      </c>
      <c r="F308" s="182">
        <v>0.75</v>
      </c>
      <c r="G308" s="173" t="s">
        <v>35</v>
      </c>
      <c r="H308" s="258" t="s">
        <v>400</v>
      </c>
      <c r="I308" s="262">
        <f>F308*6</f>
        <v>4.5</v>
      </c>
      <c r="J308" s="173" t="s">
        <v>585</v>
      </c>
      <c r="K308" s="173" t="s">
        <v>586</v>
      </c>
      <c r="L308" s="173">
        <v>13524346768</v>
      </c>
      <c r="M308" s="172"/>
      <c r="N308" s="268"/>
      <c r="O308" s="173" t="s">
        <v>38</v>
      </c>
      <c r="P308" s="178"/>
      <c r="Q308" s="178"/>
      <c r="R308" s="178"/>
      <c r="S308" s="178"/>
      <c r="T308" s="178"/>
      <c r="U308" s="178"/>
      <c r="V308" s="178"/>
      <c r="W308"/>
      <c r="X308" s="110"/>
      <c r="AB308" s="98">
        <f t="shared" si="5"/>
        <v>0</v>
      </c>
    </row>
    <row r="309" spans="1:28" s="99" customFormat="1" ht="13.5">
      <c r="A309" s="238"/>
      <c r="B309" s="144">
        <v>304</v>
      </c>
      <c r="C309" s="181" t="s">
        <v>389</v>
      </c>
      <c r="D309" s="257" t="s">
        <v>583</v>
      </c>
      <c r="E309" s="257" t="s">
        <v>587</v>
      </c>
      <c r="F309" s="182">
        <v>0.75</v>
      </c>
      <c r="G309" s="173" t="s">
        <v>35</v>
      </c>
      <c r="H309" s="258" t="s">
        <v>400</v>
      </c>
      <c r="I309" s="262">
        <f>F309*6</f>
        <v>4.5</v>
      </c>
      <c r="J309" s="173" t="s">
        <v>585</v>
      </c>
      <c r="K309" s="173" t="s">
        <v>586</v>
      </c>
      <c r="L309" s="173">
        <v>13524346768</v>
      </c>
      <c r="M309" s="172"/>
      <c r="N309" s="268"/>
      <c r="O309" s="173" t="s">
        <v>38</v>
      </c>
      <c r="P309" s="178"/>
      <c r="Q309" s="178"/>
      <c r="R309" s="178"/>
      <c r="S309" s="178"/>
      <c r="T309" s="178"/>
      <c r="U309" s="178"/>
      <c r="V309" s="178"/>
      <c r="W309"/>
      <c r="X309" s="110"/>
      <c r="AB309" s="98">
        <f t="shared" si="5"/>
        <v>0</v>
      </c>
    </row>
    <row r="310" spans="1:28" s="98" customFormat="1" ht="24">
      <c r="A310" s="236">
        <v>46</v>
      </c>
      <c r="B310" s="144">
        <v>305</v>
      </c>
      <c r="C310" s="188" t="s">
        <v>389</v>
      </c>
      <c r="D310" s="259" t="s">
        <v>588</v>
      </c>
      <c r="E310" s="259" t="s">
        <v>589</v>
      </c>
      <c r="F310" s="182">
        <v>1</v>
      </c>
      <c r="G310" t="s">
        <v>35</v>
      </c>
      <c r="H310" s="240" t="s">
        <v>431</v>
      </c>
      <c r="I310" s="247">
        <v>6</v>
      </c>
      <c r="J310" s="248" t="s">
        <v>590</v>
      </c>
      <c r="K310" s="248" t="s">
        <v>591</v>
      </c>
      <c r="L310" s="248">
        <v>15221943013</v>
      </c>
      <c r="M310" s="165">
        <v>28.31</v>
      </c>
      <c r="N310" s="247">
        <v>56.63</v>
      </c>
      <c r="O310" s="166" t="s">
        <v>38</v>
      </c>
      <c r="P310" s="249"/>
      <c r="Q310" s="249"/>
      <c r="R310" s="249"/>
      <c r="S310" s="249"/>
      <c r="T310" s="249"/>
      <c r="U310" s="249"/>
      <c r="V310" s="249"/>
      <c r="W310" t="s">
        <v>39</v>
      </c>
      <c r="X310" s="179"/>
      <c r="AB310" s="98">
        <f t="shared" si="5"/>
        <v>-0.010000000000005116</v>
      </c>
    </row>
    <row r="311" spans="1:28" s="98" customFormat="1" ht="24">
      <c r="A311" s="239"/>
      <c r="B311" s="144">
        <v>306</v>
      </c>
      <c r="C311" s="188" t="s">
        <v>389</v>
      </c>
      <c r="D311" s="259" t="s">
        <v>588</v>
      </c>
      <c r="E311" s="259" t="s">
        <v>589</v>
      </c>
      <c r="F311" s="182">
        <v>1</v>
      </c>
      <c r="G311" t="s">
        <v>35</v>
      </c>
      <c r="H311" s="240" t="s">
        <v>431</v>
      </c>
      <c r="I311" s="247">
        <v>6</v>
      </c>
      <c r="J311" s="248" t="s">
        <v>590</v>
      </c>
      <c r="K311" s="248" t="s">
        <v>591</v>
      </c>
      <c r="L311" s="248">
        <v>15221943013</v>
      </c>
      <c r="M311" s="165"/>
      <c r="N311" s="247"/>
      <c r="O311" s="166" t="s">
        <v>38</v>
      </c>
      <c r="P311" s="249"/>
      <c r="Q311" s="249"/>
      <c r="R311" s="249"/>
      <c r="S311" s="249"/>
      <c r="T311" s="249"/>
      <c r="U311" s="249"/>
      <c r="V311" s="249"/>
      <c r="W311"/>
      <c r="X311" s="179"/>
      <c r="AB311" s="98">
        <f t="shared" si="5"/>
        <v>0</v>
      </c>
    </row>
    <row r="312" spans="1:28" s="98" customFormat="1" ht="24">
      <c r="A312" s="239"/>
      <c r="B312" s="144">
        <v>307</v>
      </c>
      <c r="C312" s="188" t="s">
        <v>389</v>
      </c>
      <c r="D312" s="259" t="s">
        <v>588</v>
      </c>
      <c r="E312" s="259" t="s">
        <v>592</v>
      </c>
      <c r="F312" s="182">
        <v>3.37</v>
      </c>
      <c r="G312" t="s">
        <v>35</v>
      </c>
      <c r="H312" s="240" t="s">
        <v>431</v>
      </c>
      <c r="I312" s="247">
        <v>11.925</v>
      </c>
      <c r="J312" s="248" t="s">
        <v>590</v>
      </c>
      <c r="K312" s="248" t="s">
        <v>591</v>
      </c>
      <c r="L312" s="248">
        <v>15221943013</v>
      </c>
      <c r="M312" s="165"/>
      <c r="N312" s="247"/>
      <c r="O312" s="166" t="s">
        <v>38</v>
      </c>
      <c r="P312" s="249"/>
      <c r="Q312" s="249"/>
      <c r="R312" s="249"/>
      <c r="S312" s="249"/>
      <c r="T312" s="249"/>
      <c r="U312" s="249"/>
      <c r="V312" s="249"/>
      <c r="W312"/>
      <c r="X312" s="179">
        <f>2360/700</f>
        <v>3.3714285714285714</v>
      </c>
      <c r="AB312" s="98">
        <f t="shared" si="5"/>
        <v>0</v>
      </c>
    </row>
    <row r="313" spans="1:28" s="98" customFormat="1" ht="24">
      <c r="A313" s="238"/>
      <c r="B313" s="144">
        <v>308</v>
      </c>
      <c r="C313" s="188" t="s">
        <v>389</v>
      </c>
      <c r="D313" s="259" t="s">
        <v>588</v>
      </c>
      <c r="E313" s="259" t="s">
        <v>592</v>
      </c>
      <c r="F313" s="182">
        <v>3.37</v>
      </c>
      <c r="G313" t="s">
        <v>35</v>
      </c>
      <c r="H313" s="240" t="s">
        <v>431</v>
      </c>
      <c r="I313" s="247">
        <f>(F313*5+7)/2</f>
        <v>11.925</v>
      </c>
      <c r="J313" s="248" t="s">
        <v>590</v>
      </c>
      <c r="K313" s="248" t="s">
        <v>591</v>
      </c>
      <c r="L313" s="248">
        <v>15221943013</v>
      </c>
      <c r="M313" s="165"/>
      <c r="N313" s="247"/>
      <c r="O313" s="166" t="s">
        <v>38</v>
      </c>
      <c r="P313" s="249"/>
      <c r="Q313" s="249"/>
      <c r="R313" s="249"/>
      <c r="S313" s="249"/>
      <c r="T313" s="249"/>
      <c r="U313" s="249"/>
      <c r="V313" s="249"/>
      <c r="W313"/>
      <c r="X313" s="179"/>
      <c r="AB313" s="98">
        <f t="shared" si="5"/>
        <v>0</v>
      </c>
    </row>
    <row r="314" spans="1:28" s="98" customFormat="1" ht="24">
      <c r="A314" s="236">
        <v>47</v>
      </c>
      <c r="B314" s="144">
        <v>309</v>
      </c>
      <c r="C314" s="188" t="s">
        <v>389</v>
      </c>
      <c r="D314" s="146" t="s">
        <v>593</v>
      </c>
      <c r="E314" t="s">
        <v>594</v>
      </c>
      <c r="F314" s="182">
        <v>6</v>
      </c>
      <c r="G314" t="s">
        <v>35</v>
      </c>
      <c r="H314" s="260" t="s">
        <v>431</v>
      </c>
      <c r="I314" s="247">
        <v>16.5</v>
      </c>
      <c r="J314" s="248" t="s">
        <v>595</v>
      </c>
      <c r="K314" s="269" t="s">
        <v>596</v>
      </c>
      <c r="L314" s="269">
        <v>18930819033</v>
      </c>
      <c r="M314" s="165">
        <v>38.5</v>
      </c>
      <c r="N314" s="270">
        <v>77</v>
      </c>
      <c r="O314" s="166" t="s">
        <v>38</v>
      </c>
      <c r="P314" s="249"/>
      <c r="Q314" s="249"/>
      <c r="R314" s="249"/>
      <c r="S314" s="249"/>
      <c r="T314" s="249"/>
      <c r="U314" s="249"/>
      <c r="V314" s="249"/>
      <c r="W314" t="s">
        <v>39</v>
      </c>
      <c r="X314" s="179"/>
      <c r="AB314" s="98">
        <f t="shared" si="5"/>
        <v>0</v>
      </c>
    </row>
    <row r="315" spans="1:28" s="98" customFormat="1" ht="24">
      <c r="A315" s="239"/>
      <c r="B315" s="144">
        <v>310</v>
      </c>
      <c r="C315" s="188" t="s">
        <v>389</v>
      </c>
      <c r="D315" s="146" t="s">
        <v>593</v>
      </c>
      <c r="E315" t="s">
        <v>594</v>
      </c>
      <c r="F315" s="182">
        <v>6</v>
      </c>
      <c r="G315" t="s">
        <v>35</v>
      </c>
      <c r="H315" s="240" t="s">
        <v>431</v>
      </c>
      <c r="I315" s="247">
        <v>16.5</v>
      </c>
      <c r="J315" s="248" t="s">
        <v>595</v>
      </c>
      <c r="K315" s="269" t="s">
        <v>596</v>
      </c>
      <c r="L315" s="269">
        <v>18930819033</v>
      </c>
      <c r="M315" s="165"/>
      <c r="N315" s="270"/>
      <c r="O315" s="166" t="s">
        <v>38</v>
      </c>
      <c r="P315" s="249"/>
      <c r="Q315" s="249"/>
      <c r="R315" s="249"/>
      <c r="S315" s="249"/>
      <c r="T315" s="249"/>
      <c r="U315" s="249"/>
      <c r="V315" s="249"/>
      <c r="W315"/>
      <c r="X315" s="179"/>
      <c r="AB315" s="98">
        <f t="shared" si="5"/>
        <v>0</v>
      </c>
    </row>
    <row r="316" spans="1:28" s="98" customFormat="1" ht="24">
      <c r="A316" s="238"/>
      <c r="B316" s="144">
        <v>311</v>
      </c>
      <c r="C316" s="188" t="s">
        <v>389</v>
      </c>
      <c r="D316" s="146" t="s">
        <v>593</v>
      </c>
      <c r="E316" t="s">
        <v>594</v>
      </c>
      <c r="F316" s="182">
        <v>6</v>
      </c>
      <c r="G316" t="s">
        <v>35</v>
      </c>
      <c r="H316" s="240" t="s">
        <v>431</v>
      </c>
      <c r="I316" s="247">
        <v>16.5</v>
      </c>
      <c r="J316" s="248" t="s">
        <v>595</v>
      </c>
      <c r="K316" s="269" t="s">
        <v>596</v>
      </c>
      <c r="L316" s="269">
        <v>18930819033</v>
      </c>
      <c r="M316" s="165"/>
      <c r="N316" s="270"/>
      <c r="O316" s="166" t="s">
        <v>38</v>
      </c>
      <c r="P316" s="249"/>
      <c r="Q316" s="249"/>
      <c r="R316" s="249"/>
      <c r="S316" s="249"/>
      <c r="T316" s="249"/>
      <c r="U316" s="249"/>
      <c r="V316" s="249"/>
      <c r="W316"/>
      <c r="X316" s="179"/>
      <c r="AB316" s="98">
        <f t="shared" si="5"/>
        <v>0</v>
      </c>
    </row>
    <row r="317" spans="1:28" s="98" customFormat="1" ht="24">
      <c r="A317" s="236">
        <v>48</v>
      </c>
      <c r="B317" s="144">
        <v>312</v>
      </c>
      <c r="C317" s="188" t="s">
        <v>389</v>
      </c>
      <c r="D317" s="146" t="s">
        <v>597</v>
      </c>
      <c r="E317" t="s">
        <v>598</v>
      </c>
      <c r="F317" s="182">
        <v>6.57</v>
      </c>
      <c r="G317" t="s">
        <v>35</v>
      </c>
      <c r="H317" s="240" t="s">
        <v>426</v>
      </c>
      <c r="I317" s="247">
        <f aca="true" t="shared" si="6" ref="I317:I323">(F317*3+15)/2</f>
        <v>17.355</v>
      </c>
      <c r="J317" s="248" t="s">
        <v>599</v>
      </c>
      <c r="K317" s="269" t="s">
        <v>600</v>
      </c>
      <c r="L317" s="269">
        <v>13482362658</v>
      </c>
      <c r="M317" s="165">
        <v>184.44</v>
      </c>
      <c r="N317" s="247">
        <v>368.89</v>
      </c>
      <c r="O317" s="166" t="s">
        <v>38</v>
      </c>
      <c r="P317" s="249"/>
      <c r="Q317" s="249"/>
      <c r="R317" s="249"/>
      <c r="S317" s="249"/>
      <c r="T317" s="249"/>
      <c r="U317" s="249"/>
      <c r="V317" s="249"/>
      <c r="W317" t="s">
        <v>39</v>
      </c>
      <c r="X317" s="179"/>
      <c r="AB317" s="98">
        <f t="shared" si="5"/>
        <v>-0.009999999999990905</v>
      </c>
    </row>
    <row r="318" spans="1:28" s="98" customFormat="1" ht="24">
      <c r="A318" s="239"/>
      <c r="B318" s="144">
        <v>313</v>
      </c>
      <c r="C318" s="188" t="s">
        <v>389</v>
      </c>
      <c r="D318" s="146" t="s">
        <v>597</v>
      </c>
      <c r="E318" t="s">
        <v>601</v>
      </c>
      <c r="F318" s="182">
        <v>20</v>
      </c>
      <c r="G318" t="s">
        <v>35</v>
      </c>
      <c r="H318" s="240" t="s">
        <v>426</v>
      </c>
      <c r="I318" s="247">
        <f t="shared" si="6"/>
        <v>37.5</v>
      </c>
      <c r="J318" s="248" t="s">
        <v>602</v>
      </c>
      <c r="K318" s="269" t="s">
        <v>600</v>
      </c>
      <c r="L318" s="269">
        <v>13482362658</v>
      </c>
      <c r="M318" s="165"/>
      <c r="N318" s="247"/>
      <c r="O318" s="166" t="s">
        <v>38</v>
      </c>
      <c r="P318" s="249"/>
      <c r="Q318" s="249"/>
      <c r="R318" s="249"/>
      <c r="S318" s="249"/>
      <c r="T318" s="249"/>
      <c r="U318" s="249"/>
      <c r="V318" s="249"/>
      <c r="W318"/>
      <c r="X318" s="179"/>
      <c r="AB318" s="98">
        <f t="shared" si="5"/>
        <v>0</v>
      </c>
    </row>
    <row r="319" spans="1:28" s="98" customFormat="1" ht="24">
      <c r="A319" s="239"/>
      <c r="B319" s="144">
        <v>314</v>
      </c>
      <c r="C319" s="188" t="s">
        <v>389</v>
      </c>
      <c r="D319" s="146" t="s">
        <v>597</v>
      </c>
      <c r="E319" t="s">
        <v>601</v>
      </c>
      <c r="F319" s="182">
        <v>20</v>
      </c>
      <c r="G319" t="s">
        <v>35</v>
      </c>
      <c r="H319" s="240" t="s">
        <v>426</v>
      </c>
      <c r="I319" s="247">
        <f t="shared" si="6"/>
        <v>37.5</v>
      </c>
      <c r="J319" s="248" t="s">
        <v>602</v>
      </c>
      <c r="K319" s="269" t="s">
        <v>600</v>
      </c>
      <c r="L319" s="269">
        <v>13482362658</v>
      </c>
      <c r="M319" s="165"/>
      <c r="N319" s="247"/>
      <c r="O319" s="166" t="s">
        <v>38</v>
      </c>
      <c r="P319" s="249"/>
      <c r="Q319" s="249"/>
      <c r="R319" s="249"/>
      <c r="S319" s="249"/>
      <c r="T319" s="249"/>
      <c r="U319" s="249"/>
      <c r="V319" s="249"/>
      <c r="W319"/>
      <c r="X319" s="179">
        <f>2970973+718000</f>
        <v>3688973</v>
      </c>
      <c r="AB319" s="98">
        <f t="shared" si="5"/>
        <v>0</v>
      </c>
    </row>
    <row r="320" spans="1:28" s="98" customFormat="1" ht="24">
      <c r="A320" s="239"/>
      <c r="B320" s="144">
        <v>315</v>
      </c>
      <c r="C320" s="188" t="s">
        <v>389</v>
      </c>
      <c r="D320" s="146" t="s">
        <v>597</v>
      </c>
      <c r="E320" t="s">
        <v>598</v>
      </c>
      <c r="F320" s="182">
        <v>6.57</v>
      </c>
      <c r="G320" t="s">
        <v>35</v>
      </c>
      <c r="H320" s="240" t="s">
        <v>426</v>
      </c>
      <c r="I320" s="247">
        <f t="shared" si="6"/>
        <v>17.355</v>
      </c>
      <c r="J320" s="248" t="s">
        <v>599</v>
      </c>
      <c r="K320" s="269" t="s">
        <v>600</v>
      </c>
      <c r="L320" s="269">
        <v>13482362658</v>
      </c>
      <c r="M320" s="165"/>
      <c r="N320" s="247"/>
      <c r="O320" s="166" t="s">
        <v>38</v>
      </c>
      <c r="P320" s="249"/>
      <c r="Q320" s="249"/>
      <c r="R320" s="249"/>
      <c r="S320" s="249"/>
      <c r="T320" s="249"/>
      <c r="U320" s="249"/>
      <c r="V320" s="249"/>
      <c r="W320"/>
      <c r="X320" s="179">
        <f>4600/700</f>
        <v>6.571428571428571</v>
      </c>
      <c r="AB320" s="98">
        <f t="shared" si="5"/>
        <v>0</v>
      </c>
    </row>
    <row r="321" spans="1:28" s="98" customFormat="1" ht="24">
      <c r="A321" s="239"/>
      <c r="B321" s="144">
        <v>316</v>
      </c>
      <c r="C321" s="188" t="s">
        <v>389</v>
      </c>
      <c r="D321" s="146" t="s">
        <v>597</v>
      </c>
      <c r="E321" t="s">
        <v>603</v>
      </c>
      <c r="F321" s="182">
        <v>20</v>
      </c>
      <c r="G321" t="s">
        <v>35</v>
      </c>
      <c r="H321" s="240" t="s">
        <v>426</v>
      </c>
      <c r="I321" s="247">
        <f t="shared" si="6"/>
        <v>37.5</v>
      </c>
      <c r="J321" s="248" t="s">
        <v>599</v>
      </c>
      <c r="K321" s="269" t="s">
        <v>600</v>
      </c>
      <c r="L321" s="269">
        <v>13482362658</v>
      </c>
      <c r="M321" s="165"/>
      <c r="N321" s="247"/>
      <c r="O321" s="166" t="s">
        <v>38</v>
      </c>
      <c r="P321" s="249"/>
      <c r="Q321" s="249"/>
      <c r="R321" s="249"/>
      <c r="S321" s="249"/>
      <c r="T321" s="249"/>
      <c r="U321" s="249"/>
      <c r="V321" s="249"/>
      <c r="W321"/>
      <c r="X321" s="179"/>
      <c r="AB321" s="98">
        <f t="shared" si="5"/>
        <v>0</v>
      </c>
    </row>
    <row r="322" spans="1:28" s="98" customFormat="1" ht="24">
      <c r="A322" s="239"/>
      <c r="B322" s="144">
        <v>317</v>
      </c>
      <c r="C322" s="188" t="s">
        <v>389</v>
      </c>
      <c r="D322" s="146" t="s">
        <v>597</v>
      </c>
      <c r="E322" t="s">
        <v>604</v>
      </c>
      <c r="F322" s="182">
        <v>13.42</v>
      </c>
      <c r="G322" t="s">
        <v>35</v>
      </c>
      <c r="H322" s="240" t="s">
        <v>426</v>
      </c>
      <c r="I322" s="247">
        <f t="shared" si="6"/>
        <v>27.63</v>
      </c>
      <c r="J322" s="248" t="s">
        <v>602</v>
      </c>
      <c r="K322" s="269" t="s">
        <v>600</v>
      </c>
      <c r="L322" s="269">
        <v>13482362658</v>
      </c>
      <c r="M322" s="165"/>
      <c r="N322" s="247"/>
      <c r="O322" s="166" t="s">
        <v>38</v>
      </c>
      <c r="P322" s="249"/>
      <c r="Q322" s="249"/>
      <c r="R322" s="249"/>
      <c r="S322" s="249"/>
      <c r="T322" s="249"/>
      <c r="U322" s="249"/>
      <c r="V322" s="249"/>
      <c r="W322"/>
      <c r="X322" s="179">
        <f>9.4/0.7</f>
        <v>13.42857142857143</v>
      </c>
      <c r="AB322" s="98">
        <f t="shared" si="5"/>
        <v>0</v>
      </c>
    </row>
    <row r="323" spans="1:28" s="98" customFormat="1" ht="24">
      <c r="A323" s="238"/>
      <c r="B323" s="144">
        <v>318</v>
      </c>
      <c r="C323" s="188" t="s">
        <v>389</v>
      </c>
      <c r="D323" s="146" t="s">
        <v>597</v>
      </c>
      <c r="E323" t="s">
        <v>605</v>
      </c>
      <c r="F323" s="182">
        <v>20</v>
      </c>
      <c r="G323" t="s">
        <v>35</v>
      </c>
      <c r="H323" s="240" t="s">
        <v>426</v>
      </c>
      <c r="I323" s="247">
        <f t="shared" si="6"/>
        <v>37.5</v>
      </c>
      <c r="J323" s="248" t="s">
        <v>599</v>
      </c>
      <c r="K323" s="269" t="s">
        <v>600</v>
      </c>
      <c r="L323" s="269">
        <v>13482362658</v>
      </c>
      <c r="M323" s="165"/>
      <c r="N323" s="247"/>
      <c r="O323" s="166" t="s">
        <v>38</v>
      </c>
      <c r="P323" s="249"/>
      <c r="Q323" s="249"/>
      <c r="R323" s="249"/>
      <c r="S323" s="249"/>
      <c r="T323" s="249"/>
      <c r="U323" s="249"/>
      <c r="V323" s="249"/>
      <c r="W323"/>
      <c r="X323" s="179"/>
      <c r="AB323" s="98">
        <f t="shared" si="5"/>
        <v>0</v>
      </c>
    </row>
    <row r="324" spans="1:43" s="97" customFormat="1" ht="36">
      <c r="A324" s="233">
        <v>49</v>
      </c>
      <c r="B324" s="144">
        <v>319</v>
      </c>
      <c r="C324" s="181" t="s">
        <v>389</v>
      </c>
      <c r="D324" s="151" t="s">
        <v>606</v>
      </c>
      <c r="E324" t="s">
        <v>607</v>
      </c>
      <c r="F324" s="169">
        <v>1.28</v>
      </c>
      <c r="G324" s="169" t="s">
        <v>437</v>
      </c>
      <c r="H324" s="234" t="s">
        <v>426</v>
      </c>
      <c r="I324" s="243">
        <v>6.7</v>
      </c>
      <c r="J324" s="244" t="s">
        <v>608</v>
      </c>
      <c r="K324" s="235" t="s">
        <v>609</v>
      </c>
      <c r="L324" s="235">
        <v>15002195497</v>
      </c>
      <c r="M324" s="195">
        <v>6.7</v>
      </c>
      <c r="N324" s="243">
        <v>13.4</v>
      </c>
      <c r="O324" s="169" t="s">
        <v>128</v>
      </c>
      <c r="P324" s="178"/>
      <c r="Q324" s="178"/>
      <c r="R324" s="178"/>
      <c r="S324" s="178"/>
      <c r="T324" s="178"/>
      <c r="U324" s="178"/>
      <c r="V324" s="251"/>
      <c r="W324"/>
      <c r="X324" s="110">
        <f>0.9/0.7</f>
        <v>1.2857142857142858</v>
      </c>
      <c r="Y324" s="99"/>
      <c r="Z324" s="99"/>
      <c r="AA324" s="99"/>
      <c r="AB324" s="98">
        <f t="shared" si="5"/>
        <v>0</v>
      </c>
      <c r="AC324" s="99"/>
      <c r="AD324" s="99"/>
      <c r="AE324" s="99"/>
      <c r="AF324" s="99"/>
      <c r="AG324" s="99"/>
      <c r="AH324" s="99"/>
      <c r="AI324" s="99"/>
      <c r="AJ324" s="99"/>
      <c r="AK324" s="99"/>
      <c r="AL324" s="99"/>
      <c r="AM324" s="99"/>
      <c r="AN324" s="99"/>
      <c r="AO324" s="99"/>
      <c r="AP324" s="99"/>
      <c r="AQ324" s="99"/>
    </row>
    <row r="325" spans="1:43" s="97" customFormat="1" ht="13.5">
      <c r="A325" s="236">
        <v>50</v>
      </c>
      <c r="B325" s="144">
        <v>320</v>
      </c>
      <c r="C325" s="181" t="s">
        <v>389</v>
      </c>
      <c r="D325" s="255" t="s">
        <v>610</v>
      </c>
      <c r="E325" s="255" t="s">
        <v>611</v>
      </c>
      <c r="F325" s="182">
        <v>2.5</v>
      </c>
      <c r="G325" s="169" t="s">
        <v>35</v>
      </c>
      <c r="H325" s="272" t="s">
        <v>426</v>
      </c>
      <c r="I325" s="243">
        <v>9.75</v>
      </c>
      <c r="J325" s="244" t="s">
        <v>612</v>
      </c>
      <c r="K325" s="244" t="s">
        <v>613</v>
      </c>
      <c r="L325" s="244">
        <v>13918235349</v>
      </c>
      <c r="M325" s="172">
        <v>29.25</v>
      </c>
      <c r="N325" s="288">
        <v>59.25</v>
      </c>
      <c r="O325" s="169" t="s">
        <v>38</v>
      </c>
      <c r="P325" s="178"/>
      <c r="Q325" s="178"/>
      <c r="R325" s="178"/>
      <c r="S325" s="178"/>
      <c r="T325" s="178"/>
      <c r="U325" s="178"/>
      <c r="V325" s="251"/>
      <c r="W325"/>
      <c r="X325" s="110">
        <f>1.75/0.7</f>
        <v>2.5</v>
      </c>
      <c r="Y325" s="99"/>
      <c r="Z325" s="99"/>
      <c r="AA325" s="99"/>
      <c r="AB325" s="98">
        <f t="shared" si="5"/>
        <v>-0.75</v>
      </c>
      <c r="AC325" s="99"/>
      <c r="AD325" s="99"/>
      <c r="AE325" s="99"/>
      <c r="AF325" s="99"/>
      <c r="AG325" s="99"/>
      <c r="AH325" s="99"/>
      <c r="AI325" s="99"/>
      <c r="AJ325" s="99"/>
      <c r="AK325" s="99"/>
      <c r="AL325" s="99"/>
      <c r="AM325" s="99"/>
      <c r="AN325" s="99"/>
      <c r="AO325" s="99"/>
      <c r="AP325" s="99"/>
      <c r="AQ325" s="99"/>
    </row>
    <row r="326" spans="1:43" s="97" customFormat="1" ht="13.5">
      <c r="A326" s="239"/>
      <c r="B326" s="144">
        <v>321</v>
      </c>
      <c r="C326" s="181" t="s">
        <v>389</v>
      </c>
      <c r="D326" s="255" t="s">
        <v>610</v>
      </c>
      <c r="E326" s="255" t="s">
        <v>611</v>
      </c>
      <c r="F326" s="182">
        <v>2.5</v>
      </c>
      <c r="G326" s="169" t="s">
        <v>35</v>
      </c>
      <c r="H326" s="234" t="s">
        <v>426</v>
      </c>
      <c r="I326" s="243">
        <v>9.75</v>
      </c>
      <c r="J326" s="244" t="s">
        <v>612</v>
      </c>
      <c r="K326" s="244" t="s">
        <v>613</v>
      </c>
      <c r="L326" s="244">
        <v>13918235349</v>
      </c>
      <c r="M326" s="172"/>
      <c r="N326" s="288"/>
      <c r="O326" s="169" t="s">
        <v>38</v>
      </c>
      <c r="P326" s="178"/>
      <c r="Q326" s="178"/>
      <c r="R326" s="178"/>
      <c r="S326" s="178"/>
      <c r="T326" s="178"/>
      <c r="U326" s="178"/>
      <c r="V326" s="251"/>
      <c r="W326"/>
      <c r="X326" s="110"/>
      <c r="Y326" s="99"/>
      <c r="Z326" s="99"/>
      <c r="AA326" s="99"/>
      <c r="AB326" s="98">
        <f aca="true" t="shared" si="7" ref="AB326:AB404">M326*2-N326</f>
        <v>0</v>
      </c>
      <c r="AC326" s="99"/>
      <c r="AD326" s="99"/>
      <c r="AE326" s="99"/>
      <c r="AF326" s="99"/>
      <c r="AG326" s="99"/>
      <c r="AH326" s="99"/>
      <c r="AI326" s="99"/>
      <c r="AJ326" s="99"/>
      <c r="AK326" s="99"/>
      <c r="AL326" s="99"/>
      <c r="AM326" s="99"/>
      <c r="AN326" s="99"/>
      <c r="AO326" s="99"/>
      <c r="AP326" s="99"/>
      <c r="AQ326" s="99"/>
    </row>
    <row r="327" spans="1:43" s="97" customFormat="1" ht="13.5">
      <c r="A327" s="238"/>
      <c r="B327" s="144">
        <v>322</v>
      </c>
      <c r="C327" s="181" t="s">
        <v>389</v>
      </c>
      <c r="D327" s="255" t="s">
        <v>610</v>
      </c>
      <c r="E327" s="255" t="s">
        <v>611</v>
      </c>
      <c r="F327" s="182">
        <v>2.5</v>
      </c>
      <c r="G327" s="169" t="s">
        <v>35</v>
      </c>
      <c r="H327" s="234" t="s">
        <v>426</v>
      </c>
      <c r="I327" s="243">
        <v>9.75</v>
      </c>
      <c r="J327" s="244" t="s">
        <v>612</v>
      </c>
      <c r="K327" s="244" t="s">
        <v>613</v>
      </c>
      <c r="L327" s="244">
        <v>13918235349</v>
      </c>
      <c r="M327" s="172"/>
      <c r="N327" s="288"/>
      <c r="O327" s="169" t="s">
        <v>38</v>
      </c>
      <c r="P327" s="178"/>
      <c r="Q327" s="178"/>
      <c r="R327" s="178"/>
      <c r="S327" s="178"/>
      <c r="T327" s="178"/>
      <c r="U327" s="178"/>
      <c r="V327" s="251"/>
      <c r="W327"/>
      <c r="X327" s="110"/>
      <c r="Y327" s="99"/>
      <c r="Z327" s="99"/>
      <c r="AA327" s="99"/>
      <c r="AB327" s="98">
        <f t="shared" si="7"/>
        <v>0</v>
      </c>
      <c r="AC327" s="99"/>
      <c r="AD327" s="99"/>
      <c r="AE327" s="99"/>
      <c r="AF327" s="99"/>
      <c r="AG327" s="99"/>
      <c r="AH327" s="99"/>
      <c r="AI327" s="99"/>
      <c r="AJ327" s="99"/>
      <c r="AK327" s="99"/>
      <c r="AL327" s="99"/>
      <c r="AM327" s="99"/>
      <c r="AN327" s="99"/>
      <c r="AO327" s="99"/>
      <c r="AP327" s="99"/>
      <c r="AQ327" s="99"/>
    </row>
    <row r="328" spans="1:28" s="104" customFormat="1" ht="24">
      <c r="A328" s="236">
        <v>51</v>
      </c>
      <c r="B328" s="144">
        <v>323</v>
      </c>
      <c r="C328" s="185" t="s">
        <v>389</v>
      </c>
      <c r="D328" s="273" t="s">
        <v>614</v>
      </c>
      <c r="E328" s="273" t="s">
        <v>615</v>
      </c>
      <c r="F328" s="182">
        <v>3</v>
      </c>
      <c r="G328" t="s">
        <v>35</v>
      </c>
      <c r="H328" s="274" t="s">
        <v>228</v>
      </c>
      <c r="I328" s="264">
        <v>11</v>
      </c>
      <c r="J328" s="289" t="s">
        <v>616</v>
      </c>
      <c r="K328" s="290" t="s">
        <v>617</v>
      </c>
      <c r="L328" s="290">
        <v>15000828485</v>
      </c>
      <c r="M328" s="2">
        <v>32.73</v>
      </c>
      <c r="N328" s="291">
        <v>65.46</v>
      </c>
      <c r="O328" s="225" t="s">
        <v>38</v>
      </c>
      <c r="P328" s="265"/>
      <c r="Q328" s="265"/>
      <c r="R328" s="265"/>
      <c r="S328" s="265"/>
      <c r="T328" s="265"/>
      <c r="U328" s="265"/>
      <c r="V328" s="265"/>
      <c r="W328" t="s">
        <v>39</v>
      </c>
      <c r="X328" s="109"/>
      <c r="AB328" s="98">
        <f t="shared" si="7"/>
        <v>0</v>
      </c>
    </row>
    <row r="329" spans="1:28" s="104" customFormat="1" ht="24">
      <c r="A329" s="239"/>
      <c r="B329" s="144">
        <v>324</v>
      </c>
      <c r="C329" s="185" t="s">
        <v>389</v>
      </c>
      <c r="D329" s="273" t="s">
        <v>614</v>
      </c>
      <c r="E329" s="273" t="s">
        <v>615</v>
      </c>
      <c r="F329" s="182">
        <v>3</v>
      </c>
      <c r="G329" t="s">
        <v>35</v>
      </c>
      <c r="H329" s="274" t="s">
        <v>228</v>
      </c>
      <c r="I329" s="264">
        <v>11</v>
      </c>
      <c r="J329" s="289" t="s">
        <v>616</v>
      </c>
      <c r="K329" s="290" t="s">
        <v>617</v>
      </c>
      <c r="L329" s="290">
        <v>15000828485</v>
      </c>
      <c r="M329" s="2"/>
      <c r="N329" s="291"/>
      <c r="O329" s="225" t="s">
        <v>38</v>
      </c>
      <c r="P329" s="265"/>
      <c r="Q329" s="265"/>
      <c r="R329" s="265"/>
      <c r="S329" s="265"/>
      <c r="T329" s="265"/>
      <c r="U329" s="265"/>
      <c r="V329" s="265"/>
      <c r="W329"/>
      <c r="X329" s="109"/>
      <c r="AB329" s="98">
        <f t="shared" si="7"/>
        <v>0</v>
      </c>
    </row>
    <row r="330" spans="1:28" s="104" customFormat="1" ht="24">
      <c r="A330" s="238"/>
      <c r="B330" s="144">
        <v>325</v>
      </c>
      <c r="C330" s="185" t="s">
        <v>389</v>
      </c>
      <c r="D330" s="273" t="s">
        <v>614</v>
      </c>
      <c r="E330" s="273" t="s">
        <v>615</v>
      </c>
      <c r="F330" s="182">
        <v>3</v>
      </c>
      <c r="G330" t="s">
        <v>35</v>
      </c>
      <c r="H330" s="274" t="s">
        <v>228</v>
      </c>
      <c r="I330" s="264">
        <v>11</v>
      </c>
      <c r="J330" s="289" t="s">
        <v>616</v>
      </c>
      <c r="K330" s="290" t="s">
        <v>617</v>
      </c>
      <c r="L330" s="290">
        <v>15000828485</v>
      </c>
      <c r="M330" s="2"/>
      <c r="N330" s="291"/>
      <c r="O330" s="225" t="s">
        <v>38</v>
      </c>
      <c r="P330" s="265"/>
      <c r="Q330" s="265"/>
      <c r="R330" s="265"/>
      <c r="S330" s="265"/>
      <c r="T330" s="265"/>
      <c r="U330" s="265"/>
      <c r="V330" s="265"/>
      <c r="W330"/>
      <c r="X330" s="109"/>
      <c r="AB330" s="98">
        <f t="shared" si="7"/>
        <v>0</v>
      </c>
    </row>
    <row r="331" spans="1:43" s="97" customFormat="1" ht="36">
      <c r="A331" s="233">
        <v>52</v>
      </c>
      <c r="B331" s="144">
        <v>326</v>
      </c>
      <c r="C331" s="181" t="s">
        <v>389</v>
      </c>
      <c r="D331" s="275" t="s">
        <v>618</v>
      </c>
      <c r="E331" t="s">
        <v>619</v>
      </c>
      <c r="F331" s="169">
        <v>0.5</v>
      </c>
      <c r="G331" s="169" t="s">
        <v>207</v>
      </c>
      <c r="H331" s="234" t="s">
        <v>507</v>
      </c>
      <c r="I331" s="243">
        <v>3</v>
      </c>
      <c r="J331" s="167" t="s">
        <v>620</v>
      </c>
      <c r="K331" s="167" t="s">
        <v>621</v>
      </c>
      <c r="L331" s="167">
        <v>13601932506</v>
      </c>
      <c r="M331" s="195">
        <v>3</v>
      </c>
      <c r="N331" s="243">
        <v>6</v>
      </c>
      <c r="O331" s="169" t="s">
        <v>128</v>
      </c>
      <c r="P331" s="178"/>
      <c r="Q331" s="178"/>
      <c r="R331" s="178"/>
      <c r="S331" s="178"/>
      <c r="T331" s="178"/>
      <c r="U331" s="178"/>
      <c r="V331" s="251"/>
      <c r="W331"/>
      <c r="X331" s="110"/>
      <c r="Y331" s="99"/>
      <c r="Z331" s="99"/>
      <c r="AA331" s="99"/>
      <c r="AB331" s="98">
        <f t="shared" si="7"/>
        <v>0</v>
      </c>
      <c r="AC331" s="99"/>
      <c r="AD331" s="99"/>
      <c r="AE331" s="99"/>
      <c r="AF331" s="99"/>
      <c r="AG331" s="99"/>
      <c r="AH331" s="99"/>
      <c r="AI331" s="99"/>
      <c r="AJ331" s="99"/>
      <c r="AK331" s="99"/>
      <c r="AL331" s="99"/>
      <c r="AM331" s="99"/>
      <c r="AN331" s="99"/>
      <c r="AO331" s="99"/>
      <c r="AP331" s="99"/>
      <c r="AQ331" s="99"/>
    </row>
    <row r="332" spans="1:43" s="97" customFormat="1" ht="24">
      <c r="A332" s="233">
        <v>53</v>
      </c>
      <c r="B332" s="144">
        <v>327</v>
      </c>
      <c r="C332" s="181" t="s">
        <v>389</v>
      </c>
      <c r="D332" s="275" t="s">
        <v>622</v>
      </c>
      <c r="E332" t="s">
        <v>430</v>
      </c>
      <c r="F332" s="182">
        <v>2</v>
      </c>
      <c r="G332" s="169" t="s">
        <v>35</v>
      </c>
      <c r="H332" s="276" t="s">
        <v>426</v>
      </c>
      <c r="I332" s="243">
        <v>8.5</v>
      </c>
      <c r="J332" s="167" t="s">
        <v>623</v>
      </c>
      <c r="K332" s="167" t="s">
        <v>624</v>
      </c>
      <c r="L332" s="167">
        <v>13817266563</v>
      </c>
      <c r="M332" s="195">
        <v>8.5</v>
      </c>
      <c r="N332" s="246">
        <v>17</v>
      </c>
      <c r="O332" s="169" t="s">
        <v>38</v>
      </c>
      <c r="P332" s="178"/>
      <c r="Q332" s="178"/>
      <c r="R332" s="178"/>
      <c r="S332" s="178"/>
      <c r="T332" s="178"/>
      <c r="U332" s="178"/>
      <c r="V332" s="251"/>
      <c r="W332"/>
      <c r="X332" s="110"/>
      <c r="Y332" s="99"/>
      <c r="Z332" s="99"/>
      <c r="AA332" s="99"/>
      <c r="AB332" s="98">
        <f t="shared" si="7"/>
        <v>0</v>
      </c>
      <c r="AC332" s="99"/>
      <c r="AD332" s="99"/>
      <c r="AE332" s="99"/>
      <c r="AF332" s="99"/>
      <c r="AG332" s="99"/>
      <c r="AH332" s="99"/>
      <c r="AI332" s="99"/>
      <c r="AJ332" s="99"/>
      <c r="AK332" s="99"/>
      <c r="AL332" s="99"/>
      <c r="AM332" s="99"/>
      <c r="AN332" s="99"/>
      <c r="AO332" s="99"/>
      <c r="AP332" s="99"/>
      <c r="AQ332" s="99"/>
    </row>
    <row r="333" spans="1:28" s="104" customFormat="1" ht="24">
      <c r="A333" s="236">
        <v>54</v>
      </c>
      <c r="B333" s="144">
        <v>328</v>
      </c>
      <c r="C333" s="185" t="s">
        <v>389</v>
      </c>
      <c r="D333" s="277" t="s">
        <v>625</v>
      </c>
      <c r="E333" t="s">
        <v>626</v>
      </c>
      <c r="F333" s="182">
        <v>2</v>
      </c>
      <c r="G333" t="s">
        <v>35</v>
      </c>
      <c r="H333" s="278" t="s">
        <v>400</v>
      </c>
      <c r="I333" s="264">
        <v>8.5</v>
      </c>
      <c r="J333" s="198" t="s">
        <v>627</v>
      </c>
      <c r="K333" s="198" t="s">
        <v>628</v>
      </c>
      <c r="L333" s="198">
        <v>18019168273</v>
      </c>
      <c r="M333" s="2">
        <v>16.75</v>
      </c>
      <c r="N333" s="292">
        <v>33.5</v>
      </c>
      <c r="O333" s="225" t="s">
        <v>38</v>
      </c>
      <c r="P333" s="265"/>
      <c r="Q333" s="265"/>
      <c r="R333" s="265"/>
      <c r="S333" s="265"/>
      <c r="T333" s="265"/>
      <c r="U333" s="265"/>
      <c r="V333" s="265"/>
      <c r="W333" t="s">
        <v>39</v>
      </c>
      <c r="X333" s="109"/>
      <c r="AB333" s="98">
        <f t="shared" si="7"/>
        <v>0</v>
      </c>
    </row>
    <row r="334" spans="1:28" s="104" customFormat="1" ht="24">
      <c r="A334" s="238"/>
      <c r="B334" s="144">
        <v>329</v>
      </c>
      <c r="C334" s="185" t="s">
        <v>389</v>
      </c>
      <c r="D334" s="277" t="s">
        <v>625</v>
      </c>
      <c r="E334" t="s">
        <v>626</v>
      </c>
      <c r="F334" s="182">
        <v>2</v>
      </c>
      <c r="G334" t="s">
        <v>35</v>
      </c>
      <c r="H334" s="278" t="s">
        <v>400</v>
      </c>
      <c r="I334" s="264">
        <v>8.5</v>
      </c>
      <c r="J334" s="198" t="s">
        <v>627</v>
      </c>
      <c r="K334" s="198" t="s">
        <v>628</v>
      </c>
      <c r="L334" s="198">
        <v>18019168273</v>
      </c>
      <c r="M334" s="2"/>
      <c r="N334" s="292"/>
      <c r="O334" s="225" t="s">
        <v>38</v>
      </c>
      <c r="P334" s="265"/>
      <c r="Q334" s="265"/>
      <c r="R334" s="265"/>
      <c r="S334" s="265"/>
      <c r="T334" s="265"/>
      <c r="U334" s="265"/>
      <c r="V334" s="265"/>
      <c r="W334"/>
      <c r="X334" s="109"/>
      <c r="AB334" s="98">
        <f t="shared" si="7"/>
        <v>0</v>
      </c>
    </row>
    <row r="335" spans="1:43" s="97" customFormat="1" ht="24">
      <c r="A335" s="233">
        <v>55</v>
      </c>
      <c r="B335" s="144">
        <v>330</v>
      </c>
      <c r="C335" s="181" t="s">
        <v>389</v>
      </c>
      <c r="D335" s="275" t="s">
        <v>629</v>
      </c>
      <c r="E335" t="s">
        <v>399</v>
      </c>
      <c r="F335" s="169">
        <v>2</v>
      </c>
      <c r="G335" s="169" t="s">
        <v>35</v>
      </c>
      <c r="H335" s="234" t="s">
        <v>426</v>
      </c>
      <c r="I335" s="243">
        <v>8.5</v>
      </c>
      <c r="J335" s="167" t="s">
        <v>630</v>
      </c>
      <c r="K335" s="167" t="s">
        <v>631</v>
      </c>
      <c r="L335" s="167">
        <v>15900710403</v>
      </c>
      <c r="M335" s="195">
        <v>8.5</v>
      </c>
      <c r="N335" s="243">
        <v>17</v>
      </c>
      <c r="O335" s="169" t="s">
        <v>128</v>
      </c>
      <c r="P335" s="178"/>
      <c r="Q335" s="178"/>
      <c r="R335" s="178"/>
      <c r="S335" s="178"/>
      <c r="T335" s="178"/>
      <c r="U335" s="178"/>
      <c r="V335" s="251"/>
      <c r="W335"/>
      <c r="X335" s="110"/>
      <c r="Y335" s="99"/>
      <c r="Z335" s="99"/>
      <c r="AA335" s="99"/>
      <c r="AB335" s="98">
        <f t="shared" si="7"/>
        <v>0</v>
      </c>
      <c r="AC335" s="99"/>
      <c r="AD335" s="99"/>
      <c r="AE335" s="99"/>
      <c r="AF335" s="99"/>
      <c r="AG335" s="99"/>
      <c r="AH335" s="99"/>
      <c r="AI335" s="99"/>
      <c r="AJ335" s="99"/>
      <c r="AK335" s="99"/>
      <c r="AL335" s="99"/>
      <c r="AM335" s="99"/>
      <c r="AN335" s="99"/>
      <c r="AO335" s="99"/>
      <c r="AP335" s="99"/>
      <c r="AQ335" s="99"/>
    </row>
    <row r="336" spans="1:43" s="97" customFormat="1" ht="36">
      <c r="A336" s="233">
        <v>56</v>
      </c>
      <c r="B336" s="144">
        <v>331</v>
      </c>
      <c r="C336" s="181" t="s">
        <v>389</v>
      </c>
      <c r="D336" s="151" t="s">
        <v>632</v>
      </c>
      <c r="E336" t="s">
        <v>633</v>
      </c>
      <c r="F336" s="169">
        <v>6</v>
      </c>
      <c r="G336" s="169" t="s">
        <v>35</v>
      </c>
      <c r="H336" s="234" t="s">
        <v>400</v>
      </c>
      <c r="I336" s="243">
        <v>16.5</v>
      </c>
      <c r="J336" s="167" t="s">
        <v>634</v>
      </c>
      <c r="K336" s="167" t="s">
        <v>635</v>
      </c>
      <c r="L336" s="167">
        <v>13801681851</v>
      </c>
      <c r="M336" s="195">
        <v>16.5</v>
      </c>
      <c r="N336" s="243">
        <v>33</v>
      </c>
      <c r="O336" s="169" t="s">
        <v>38</v>
      </c>
      <c r="P336" s="178"/>
      <c r="Q336" s="178"/>
      <c r="R336" s="178"/>
      <c r="S336" s="178"/>
      <c r="T336" s="178"/>
      <c r="U336" s="178"/>
      <c r="V336" s="251"/>
      <c r="W336"/>
      <c r="X336" s="110"/>
      <c r="Y336" s="99"/>
      <c r="Z336" s="99"/>
      <c r="AA336" s="99"/>
      <c r="AB336" s="98">
        <f t="shared" si="7"/>
        <v>0</v>
      </c>
      <c r="AC336" s="99"/>
      <c r="AD336" s="99"/>
      <c r="AE336" s="99"/>
      <c r="AF336" s="99"/>
      <c r="AG336" s="99"/>
      <c r="AH336" s="99"/>
      <c r="AI336" s="99"/>
      <c r="AJ336" s="99"/>
      <c r="AK336" s="99"/>
      <c r="AL336" s="99"/>
      <c r="AM336" s="99"/>
      <c r="AN336" s="99"/>
      <c r="AO336" s="99"/>
      <c r="AP336" s="99"/>
      <c r="AQ336" s="99"/>
    </row>
    <row r="337" spans="1:43" s="97" customFormat="1" ht="24">
      <c r="A337" s="236">
        <v>57</v>
      </c>
      <c r="B337" s="144">
        <v>332</v>
      </c>
      <c r="C337" s="181" t="s">
        <v>389</v>
      </c>
      <c r="D337" s="275" t="s">
        <v>636</v>
      </c>
      <c r="E337" t="s">
        <v>637</v>
      </c>
      <c r="F337" s="182">
        <v>6</v>
      </c>
      <c r="G337" s="169" t="s">
        <v>35</v>
      </c>
      <c r="H337" s="276" t="s">
        <v>455</v>
      </c>
      <c r="I337" s="243">
        <v>16.5</v>
      </c>
      <c r="J337" s="167" t="s">
        <v>638</v>
      </c>
      <c r="K337" s="167" t="s">
        <v>639</v>
      </c>
      <c r="L337" s="167">
        <v>13816520856</v>
      </c>
      <c r="M337" s="172">
        <v>36</v>
      </c>
      <c r="N337" s="246">
        <v>73</v>
      </c>
      <c r="O337" s="169" t="s">
        <v>38</v>
      </c>
      <c r="P337" s="178"/>
      <c r="Q337" s="178"/>
      <c r="R337" s="178"/>
      <c r="S337" s="178"/>
      <c r="T337" s="178"/>
      <c r="U337" s="178"/>
      <c r="V337" s="251"/>
      <c r="W337"/>
      <c r="X337" s="110"/>
      <c r="Y337" s="99"/>
      <c r="Z337" s="99"/>
      <c r="AA337" s="99"/>
      <c r="AB337" s="98">
        <f t="shared" si="7"/>
        <v>-1</v>
      </c>
      <c r="AC337" s="99"/>
      <c r="AD337" s="99"/>
      <c r="AE337" s="99"/>
      <c r="AF337" s="99"/>
      <c r="AG337" s="99"/>
      <c r="AH337" s="99"/>
      <c r="AI337" s="99"/>
      <c r="AJ337" s="99"/>
      <c r="AK337" s="99"/>
      <c r="AL337" s="99"/>
      <c r="AM337" s="99"/>
      <c r="AN337" s="99"/>
      <c r="AO337" s="99"/>
      <c r="AP337" s="99"/>
      <c r="AQ337" s="99"/>
    </row>
    <row r="338" spans="1:43" s="97" customFormat="1" ht="24">
      <c r="A338" s="238"/>
      <c r="B338" s="144">
        <v>333</v>
      </c>
      <c r="C338" s="181" t="s">
        <v>389</v>
      </c>
      <c r="D338" s="275" t="s">
        <v>636</v>
      </c>
      <c r="E338" t="s">
        <v>640</v>
      </c>
      <c r="F338" s="182">
        <v>8</v>
      </c>
      <c r="G338" s="169" t="s">
        <v>35</v>
      </c>
      <c r="H338" s="276" t="s">
        <v>455</v>
      </c>
      <c r="I338" s="243">
        <v>19.5</v>
      </c>
      <c r="J338" s="167" t="s">
        <v>638</v>
      </c>
      <c r="K338" s="167" t="s">
        <v>639</v>
      </c>
      <c r="L338" s="167">
        <v>13816520856</v>
      </c>
      <c r="M338" s="172"/>
      <c r="N338" s="246"/>
      <c r="O338" s="169" t="s">
        <v>38</v>
      </c>
      <c r="P338" s="178"/>
      <c r="Q338" s="178"/>
      <c r="R338" s="178"/>
      <c r="S338" s="178"/>
      <c r="T338" s="178"/>
      <c r="U338" s="178"/>
      <c r="V338" s="251"/>
      <c r="W338"/>
      <c r="X338" s="110"/>
      <c r="Y338" s="99"/>
      <c r="Z338" s="99"/>
      <c r="AA338" s="99"/>
      <c r="AB338" s="98">
        <f t="shared" si="7"/>
        <v>0</v>
      </c>
      <c r="AC338" s="99"/>
      <c r="AD338" s="99"/>
      <c r="AE338" s="99"/>
      <c r="AF338" s="99"/>
      <c r="AG338" s="99"/>
      <c r="AH338" s="99"/>
      <c r="AI338" s="99"/>
      <c r="AJ338" s="99"/>
      <c r="AK338" s="99"/>
      <c r="AL338" s="99"/>
      <c r="AM338" s="99"/>
      <c r="AN338" s="99"/>
      <c r="AO338" s="99"/>
      <c r="AP338" s="99"/>
      <c r="AQ338" s="99"/>
    </row>
    <row r="339" spans="1:43" s="97" customFormat="1" ht="36">
      <c r="A339" s="236">
        <v>58</v>
      </c>
      <c r="B339" s="144">
        <v>334</v>
      </c>
      <c r="C339" s="181" t="s">
        <v>389</v>
      </c>
      <c r="D339" s="275" t="s">
        <v>641</v>
      </c>
      <c r="E339" t="s">
        <v>642</v>
      </c>
      <c r="F339" s="182">
        <v>2</v>
      </c>
      <c r="G339" s="169" t="s">
        <v>35</v>
      </c>
      <c r="H339" s="276" t="s">
        <v>482</v>
      </c>
      <c r="I339" s="243">
        <v>8.5</v>
      </c>
      <c r="J339" s="167" t="s">
        <v>643</v>
      </c>
      <c r="K339" s="167" t="s">
        <v>644</v>
      </c>
      <c r="L339" s="167">
        <v>19979533710</v>
      </c>
      <c r="M339" s="172">
        <v>22</v>
      </c>
      <c r="N339" s="246">
        <v>44</v>
      </c>
      <c r="O339" s="169" t="s">
        <v>38</v>
      </c>
      <c r="P339" s="178"/>
      <c r="Q339" s="178"/>
      <c r="R339" s="178"/>
      <c r="S339" s="178"/>
      <c r="T339" s="178"/>
      <c r="U339" s="178"/>
      <c r="V339" s="251"/>
      <c r="W339"/>
      <c r="X339" s="110"/>
      <c r="Y339" s="99"/>
      <c r="Z339" s="99"/>
      <c r="AA339" s="99"/>
      <c r="AB339" s="98">
        <f t="shared" si="7"/>
        <v>0</v>
      </c>
      <c r="AC339" s="99"/>
      <c r="AD339" s="99"/>
      <c r="AE339" s="99"/>
      <c r="AF339" s="99"/>
      <c r="AG339" s="99"/>
      <c r="AH339" s="99"/>
      <c r="AI339" s="99"/>
      <c r="AJ339" s="99"/>
      <c r="AK339" s="99"/>
      <c r="AL339" s="99"/>
      <c r="AM339" s="99"/>
      <c r="AN339" s="99"/>
      <c r="AO339" s="99"/>
      <c r="AP339" s="99"/>
      <c r="AQ339" s="99"/>
    </row>
    <row r="340" spans="1:43" s="97" customFormat="1" ht="36">
      <c r="A340" s="238"/>
      <c r="B340" s="144">
        <v>335</v>
      </c>
      <c r="C340" s="181" t="s">
        <v>389</v>
      </c>
      <c r="D340" s="275" t="s">
        <v>641</v>
      </c>
      <c r="E340" t="s">
        <v>645</v>
      </c>
      <c r="F340" s="182">
        <v>4</v>
      </c>
      <c r="G340" s="169" t="s">
        <v>35</v>
      </c>
      <c r="H340" s="276" t="s">
        <v>482</v>
      </c>
      <c r="I340" s="243">
        <v>13.5</v>
      </c>
      <c r="J340" s="167" t="s">
        <v>643</v>
      </c>
      <c r="K340" s="167" t="s">
        <v>644</v>
      </c>
      <c r="L340" s="167">
        <v>19979533710</v>
      </c>
      <c r="M340" s="172"/>
      <c r="N340" s="246"/>
      <c r="O340" s="169" t="s">
        <v>38</v>
      </c>
      <c r="P340" s="178"/>
      <c r="Q340" s="178"/>
      <c r="R340" s="178"/>
      <c r="S340" s="178"/>
      <c r="T340" s="178"/>
      <c r="U340" s="178"/>
      <c r="V340" s="251"/>
      <c r="W340"/>
      <c r="X340" s="110"/>
      <c r="Y340" s="99"/>
      <c r="Z340" s="99"/>
      <c r="AA340" s="99"/>
      <c r="AB340" s="98">
        <f t="shared" si="7"/>
        <v>0</v>
      </c>
      <c r="AC340" s="99"/>
      <c r="AD340" s="99"/>
      <c r="AE340" s="99"/>
      <c r="AF340" s="99"/>
      <c r="AG340" s="99"/>
      <c r="AH340" s="99"/>
      <c r="AI340" s="99"/>
      <c r="AJ340" s="99"/>
      <c r="AK340" s="99"/>
      <c r="AL340" s="99"/>
      <c r="AM340" s="99"/>
      <c r="AN340" s="99"/>
      <c r="AO340" s="99"/>
      <c r="AP340" s="99"/>
      <c r="AQ340" s="99"/>
    </row>
    <row r="341" spans="1:43" s="97" customFormat="1" ht="24">
      <c r="A341" s="236">
        <v>59</v>
      </c>
      <c r="B341" s="144">
        <v>336</v>
      </c>
      <c r="C341" s="181" t="s">
        <v>389</v>
      </c>
      <c r="D341" s="151" t="s">
        <v>646</v>
      </c>
      <c r="E341" t="s">
        <v>647</v>
      </c>
      <c r="F341" s="182">
        <v>10</v>
      </c>
      <c r="G341" s="169" t="s">
        <v>35</v>
      </c>
      <c r="H341" s="276" t="s">
        <v>417</v>
      </c>
      <c r="I341" s="243">
        <v>22.5</v>
      </c>
      <c r="J341" s="167" t="s">
        <v>648</v>
      </c>
      <c r="K341" s="167" t="s">
        <v>649</v>
      </c>
      <c r="L341" s="167">
        <v>13818318731</v>
      </c>
      <c r="M341" s="172">
        <v>39</v>
      </c>
      <c r="N341" s="246">
        <v>189.3</v>
      </c>
      <c r="O341" s="169" t="s">
        <v>38</v>
      </c>
      <c r="P341" s="178"/>
      <c r="Q341" s="178"/>
      <c r="R341" s="178"/>
      <c r="S341" s="178"/>
      <c r="T341" s="178"/>
      <c r="U341" s="178"/>
      <c r="V341" s="251"/>
      <c r="W341"/>
      <c r="X341" s="110"/>
      <c r="Y341" s="99"/>
      <c r="Z341" s="99"/>
      <c r="AA341" s="99"/>
      <c r="AB341" s="98">
        <f t="shared" si="7"/>
        <v>-111.30000000000001</v>
      </c>
      <c r="AC341" s="99"/>
      <c r="AD341" s="99"/>
      <c r="AE341" s="99"/>
      <c r="AF341" s="99"/>
      <c r="AG341" s="99"/>
      <c r="AH341" s="99"/>
      <c r="AI341" s="99"/>
      <c r="AJ341" s="99"/>
      <c r="AK341" s="99"/>
      <c r="AL341" s="99"/>
      <c r="AM341" s="99"/>
      <c r="AN341" s="99"/>
      <c r="AO341" s="99"/>
      <c r="AP341" s="99"/>
      <c r="AQ341" s="99"/>
    </row>
    <row r="342" spans="1:43" s="97" customFormat="1" ht="24">
      <c r="A342" s="238"/>
      <c r="B342" s="144">
        <v>337</v>
      </c>
      <c r="C342" s="181" t="s">
        <v>389</v>
      </c>
      <c r="D342" s="151" t="s">
        <v>646</v>
      </c>
      <c r="E342" t="s">
        <v>650</v>
      </c>
      <c r="F342" s="182">
        <v>6</v>
      </c>
      <c r="G342" s="169" t="s">
        <v>69</v>
      </c>
      <c r="H342" s="276" t="s">
        <v>417</v>
      </c>
      <c r="I342" s="243">
        <v>16.5</v>
      </c>
      <c r="J342" s="167" t="s">
        <v>648</v>
      </c>
      <c r="K342" s="167" t="s">
        <v>649</v>
      </c>
      <c r="L342" s="167">
        <v>13818318731</v>
      </c>
      <c r="M342" s="172"/>
      <c r="N342" s="246"/>
      <c r="O342" s="169" t="s">
        <v>38</v>
      </c>
      <c r="P342" s="178"/>
      <c r="Q342" s="178"/>
      <c r="R342" s="178"/>
      <c r="S342" s="178"/>
      <c r="T342" s="178"/>
      <c r="U342" s="178"/>
      <c r="V342" s="251"/>
      <c r="W342"/>
      <c r="X342" s="110"/>
      <c r="Y342" s="99"/>
      <c r="Z342" s="99"/>
      <c r="AA342" s="99"/>
      <c r="AB342" s="98">
        <f t="shared" si="7"/>
        <v>0</v>
      </c>
      <c r="AC342" s="99"/>
      <c r="AD342" s="99"/>
      <c r="AE342" s="99"/>
      <c r="AF342" s="99"/>
      <c r="AG342" s="99"/>
      <c r="AH342" s="99"/>
      <c r="AI342" s="99"/>
      <c r="AJ342" s="99"/>
      <c r="AK342" s="99"/>
      <c r="AL342" s="99"/>
      <c r="AM342" s="99"/>
      <c r="AN342" s="99"/>
      <c r="AO342" s="99"/>
      <c r="AP342" s="99"/>
      <c r="AQ342" s="99"/>
    </row>
    <row r="343" spans="1:43" s="97" customFormat="1" ht="36">
      <c r="A343" s="233">
        <v>60</v>
      </c>
      <c r="B343" s="144">
        <v>338</v>
      </c>
      <c r="C343" s="181" t="s">
        <v>389</v>
      </c>
      <c r="D343" s="151" t="s">
        <v>651</v>
      </c>
      <c r="E343" t="s">
        <v>652</v>
      </c>
      <c r="F343" s="182">
        <v>0.5</v>
      </c>
      <c r="G343" s="169" t="s">
        <v>437</v>
      </c>
      <c r="H343" s="276" t="s">
        <v>417</v>
      </c>
      <c r="I343" s="243">
        <v>3</v>
      </c>
      <c r="J343" s="167" t="s">
        <v>653</v>
      </c>
      <c r="K343" s="167" t="s">
        <v>654</v>
      </c>
      <c r="L343" s="167">
        <v>13818394233</v>
      </c>
      <c r="M343" s="195">
        <v>3</v>
      </c>
      <c r="N343" s="246">
        <v>7.5</v>
      </c>
      <c r="O343" s="169" t="s">
        <v>128</v>
      </c>
      <c r="P343" s="178"/>
      <c r="Q343" s="178"/>
      <c r="R343" s="178"/>
      <c r="S343" s="178"/>
      <c r="T343" s="178"/>
      <c r="U343" s="178"/>
      <c r="V343" s="251"/>
      <c r="W343"/>
      <c r="X343" s="110"/>
      <c r="Y343" s="99"/>
      <c r="Z343" s="99"/>
      <c r="AA343" s="99"/>
      <c r="AB343" s="98">
        <f t="shared" si="7"/>
        <v>-1.5</v>
      </c>
      <c r="AC343" s="99"/>
      <c r="AD343" s="99"/>
      <c r="AE343" s="99"/>
      <c r="AF343" s="99"/>
      <c r="AG343" s="99"/>
      <c r="AH343" s="99"/>
      <c r="AI343" s="99"/>
      <c r="AJ343" s="99"/>
      <c r="AK343" s="99"/>
      <c r="AL343" s="99"/>
      <c r="AM343" s="99"/>
      <c r="AN343" s="99"/>
      <c r="AO343" s="99"/>
      <c r="AP343" s="99"/>
      <c r="AQ343" s="99"/>
    </row>
    <row r="344" spans="1:43" s="97" customFormat="1" ht="13.5">
      <c r="A344" s="236">
        <v>61</v>
      </c>
      <c r="B344" s="144">
        <v>339</v>
      </c>
      <c r="C344" s="181" t="s">
        <v>389</v>
      </c>
      <c r="D344" s="255" t="s">
        <v>655</v>
      </c>
      <c r="E344" t="s">
        <v>513</v>
      </c>
      <c r="F344" s="182">
        <v>2</v>
      </c>
      <c r="G344" s="169" t="s">
        <v>35</v>
      </c>
      <c r="H344" s="276" t="s">
        <v>426</v>
      </c>
      <c r="I344" s="243">
        <v>8.5</v>
      </c>
      <c r="J344" s="169" t="s">
        <v>656</v>
      </c>
      <c r="K344" s="169" t="s">
        <v>657</v>
      </c>
      <c r="L344" s="169">
        <v>13818674748</v>
      </c>
      <c r="M344" s="172">
        <v>34</v>
      </c>
      <c r="N344" s="246">
        <v>128</v>
      </c>
      <c r="O344" s="169" t="s">
        <v>38</v>
      </c>
      <c r="P344" s="178"/>
      <c r="Q344" s="178"/>
      <c r="R344" s="178"/>
      <c r="S344" s="178"/>
      <c r="T344" s="178"/>
      <c r="U344" s="178"/>
      <c r="V344" s="251"/>
      <c r="W344"/>
      <c r="X344" s="110"/>
      <c r="Y344" s="99"/>
      <c r="Z344" s="99"/>
      <c r="AA344" s="99"/>
      <c r="AB344" s="98">
        <f t="shared" si="7"/>
        <v>-60</v>
      </c>
      <c r="AC344" s="99"/>
      <c r="AD344" s="99"/>
      <c r="AE344" s="99"/>
      <c r="AF344" s="99"/>
      <c r="AG344" s="99"/>
      <c r="AH344" s="99"/>
      <c r="AI344" s="99"/>
      <c r="AJ344" s="99"/>
      <c r="AK344" s="99"/>
      <c r="AL344" s="99"/>
      <c r="AM344" s="99"/>
      <c r="AN344" s="99"/>
      <c r="AO344" s="99"/>
      <c r="AP344" s="99"/>
      <c r="AQ344" s="99"/>
    </row>
    <row r="345" spans="1:43" s="97" customFormat="1" ht="13.5">
      <c r="A345" s="239"/>
      <c r="B345" s="144">
        <v>340</v>
      </c>
      <c r="C345" s="181" t="s">
        <v>389</v>
      </c>
      <c r="D345" s="255" t="s">
        <v>655</v>
      </c>
      <c r="E345" t="s">
        <v>658</v>
      </c>
      <c r="F345" s="182">
        <v>2</v>
      </c>
      <c r="G345" s="169" t="s">
        <v>35</v>
      </c>
      <c r="H345" s="276" t="s">
        <v>426</v>
      </c>
      <c r="I345" s="243">
        <v>8.5</v>
      </c>
      <c r="J345" s="169" t="s">
        <v>656</v>
      </c>
      <c r="K345" s="169" t="s">
        <v>657</v>
      </c>
      <c r="L345" s="169">
        <v>13818674748</v>
      </c>
      <c r="M345" s="172"/>
      <c r="N345" s="246"/>
      <c r="O345" s="169" t="s">
        <v>38</v>
      </c>
      <c r="P345" s="178"/>
      <c r="Q345" s="178"/>
      <c r="R345" s="178"/>
      <c r="S345" s="178"/>
      <c r="T345" s="178"/>
      <c r="U345" s="178"/>
      <c r="V345" s="251"/>
      <c r="W345"/>
      <c r="X345" s="110"/>
      <c r="Y345" s="99"/>
      <c r="Z345" s="99"/>
      <c r="AA345" s="99"/>
      <c r="AB345" s="98">
        <f t="shared" si="7"/>
        <v>0</v>
      </c>
      <c r="AC345" s="99"/>
      <c r="AD345" s="99"/>
      <c r="AE345" s="99"/>
      <c r="AF345" s="99"/>
      <c r="AG345" s="99"/>
      <c r="AH345" s="99"/>
      <c r="AI345" s="99"/>
      <c r="AJ345" s="99"/>
      <c r="AK345" s="99"/>
      <c r="AL345" s="99"/>
      <c r="AM345" s="99"/>
      <c r="AN345" s="99"/>
      <c r="AO345" s="99"/>
      <c r="AP345" s="99"/>
      <c r="AQ345" s="99"/>
    </row>
    <row r="346" spans="1:43" s="97" customFormat="1" ht="13.5">
      <c r="A346" s="239"/>
      <c r="B346" s="144">
        <v>341</v>
      </c>
      <c r="C346" s="181" t="s">
        <v>389</v>
      </c>
      <c r="D346" s="255" t="s">
        <v>655</v>
      </c>
      <c r="E346" t="s">
        <v>659</v>
      </c>
      <c r="F346" s="182">
        <v>2</v>
      </c>
      <c r="G346" s="169" t="s">
        <v>35</v>
      </c>
      <c r="H346" s="276" t="s">
        <v>426</v>
      </c>
      <c r="I346" s="243">
        <v>8.5</v>
      </c>
      <c r="J346" s="169" t="s">
        <v>656</v>
      </c>
      <c r="K346" s="169" t="s">
        <v>657</v>
      </c>
      <c r="L346" s="169">
        <v>13818674748</v>
      </c>
      <c r="M346" s="172"/>
      <c r="N346" s="246"/>
      <c r="O346" s="169" t="s">
        <v>38</v>
      </c>
      <c r="P346" s="178"/>
      <c r="Q346" s="178"/>
      <c r="R346" s="178"/>
      <c r="S346" s="178"/>
      <c r="T346" s="178"/>
      <c r="U346" s="178"/>
      <c r="V346" s="251"/>
      <c r="W346"/>
      <c r="X346" s="110"/>
      <c r="Y346" s="99"/>
      <c r="Z346" s="99"/>
      <c r="AA346" s="99"/>
      <c r="AB346" s="98">
        <f t="shared" si="7"/>
        <v>0</v>
      </c>
      <c r="AC346" s="99"/>
      <c r="AD346" s="99"/>
      <c r="AE346" s="99"/>
      <c r="AF346" s="99"/>
      <c r="AG346" s="99"/>
      <c r="AH346" s="99"/>
      <c r="AI346" s="99"/>
      <c r="AJ346" s="99"/>
      <c r="AK346" s="99"/>
      <c r="AL346" s="99"/>
      <c r="AM346" s="99"/>
      <c r="AN346" s="99"/>
      <c r="AO346" s="99"/>
      <c r="AP346" s="99"/>
      <c r="AQ346" s="99"/>
    </row>
    <row r="347" spans="1:43" s="97" customFormat="1" ht="13.5">
      <c r="A347" s="238"/>
      <c r="B347" s="144">
        <v>342</v>
      </c>
      <c r="C347" s="181" t="s">
        <v>389</v>
      </c>
      <c r="D347" s="255" t="s">
        <v>655</v>
      </c>
      <c r="E347" t="s">
        <v>660</v>
      </c>
      <c r="F347" s="182">
        <v>2</v>
      </c>
      <c r="G347" s="169" t="s">
        <v>35</v>
      </c>
      <c r="H347" s="276" t="s">
        <v>426</v>
      </c>
      <c r="I347" s="243">
        <v>8.5</v>
      </c>
      <c r="J347" s="169" t="s">
        <v>656</v>
      </c>
      <c r="K347" s="169" t="s">
        <v>657</v>
      </c>
      <c r="L347" s="169">
        <v>13818674748</v>
      </c>
      <c r="M347" s="172"/>
      <c r="N347" s="246"/>
      <c r="O347" s="169" t="s">
        <v>38</v>
      </c>
      <c r="P347" s="178"/>
      <c r="Q347" s="178"/>
      <c r="R347" s="178"/>
      <c r="S347" s="178"/>
      <c r="T347" s="178"/>
      <c r="U347" s="178"/>
      <c r="V347" s="251"/>
      <c r="W347"/>
      <c r="X347" s="110"/>
      <c r="Y347" s="99"/>
      <c r="Z347" s="99"/>
      <c r="AA347" s="99"/>
      <c r="AB347" s="98">
        <f t="shared" si="7"/>
        <v>0</v>
      </c>
      <c r="AC347" s="99"/>
      <c r="AD347" s="99"/>
      <c r="AE347" s="99"/>
      <c r="AF347" s="99"/>
      <c r="AG347" s="99"/>
      <c r="AH347" s="99"/>
      <c r="AI347" s="99"/>
      <c r="AJ347" s="99"/>
      <c r="AK347" s="99"/>
      <c r="AL347" s="99"/>
      <c r="AM347" s="99"/>
      <c r="AN347" s="99"/>
      <c r="AO347" s="99"/>
      <c r="AP347" s="99"/>
      <c r="AQ347" s="99"/>
    </row>
    <row r="348" spans="1:28" s="104" customFormat="1" ht="13.5">
      <c r="A348" s="236">
        <v>62</v>
      </c>
      <c r="B348" s="144">
        <v>343</v>
      </c>
      <c r="C348" s="185" t="s">
        <v>389</v>
      </c>
      <c r="D348" s="273" t="s">
        <v>661</v>
      </c>
      <c r="E348" t="s">
        <v>662</v>
      </c>
      <c r="F348" s="182">
        <v>5</v>
      </c>
      <c r="G348" t="s">
        <v>35</v>
      </c>
      <c r="H348" s="278" t="s">
        <v>426</v>
      </c>
      <c r="I348" s="264">
        <v>15</v>
      </c>
      <c r="J348" s="225" t="s">
        <v>663</v>
      </c>
      <c r="K348" s="225" t="s">
        <v>664</v>
      </c>
      <c r="L348" s="225">
        <v>13818633659</v>
      </c>
      <c r="M348" s="2">
        <v>31.25</v>
      </c>
      <c r="N348" s="292">
        <v>62.5</v>
      </c>
      <c r="O348" s="225" t="s">
        <v>38</v>
      </c>
      <c r="P348" s="265"/>
      <c r="Q348" s="265"/>
      <c r="R348" s="265"/>
      <c r="S348" s="265"/>
      <c r="T348" s="265"/>
      <c r="U348" s="265"/>
      <c r="V348" s="265"/>
      <c r="W348" t="s">
        <v>39</v>
      </c>
      <c r="X348" s="109"/>
      <c r="AB348" s="98">
        <f t="shared" si="7"/>
        <v>0</v>
      </c>
    </row>
    <row r="349" spans="1:28" s="104" customFormat="1" ht="13.5">
      <c r="A349" s="238"/>
      <c r="B349" s="144">
        <v>344</v>
      </c>
      <c r="C349" s="185" t="s">
        <v>389</v>
      </c>
      <c r="D349" s="273" t="s">
        <v>661</v>
      </c>
      <c r="E349" t="s">
        <v>550</v>
      </c>
      <c r="F349" s="182">
        <v>10</v>
      </c>
      <c r="G349" t="s">
        <v>35</v>
      </c>
      <c r="H349" s="278" t="s">
        <v>426</v>
      </c>
      <c r="I349" s="264">
        <v>22.5</v>
      </c>
      <c r="J349" s="225" t="s">
        <v>663</v>
      </c>
      <c r="K349" s="225" t="s">
        <v>664</v>
      </c>
      <c r="L349" s="225">
        <v>13818633659</v>
      </c>
      <c r="M349" s="2"/>
      <c r="N349" s="292"/>
      <c r="O349" s="225" t="s">
        <v>38</v>
      </c>
      <c r="P349" s="265"/>
      <c r="Q349" s="265"/>
      <c r="R349" s="265"/>
      <c r="S349" s="265"/>
      <c r="T349" s="265"/>
      <c r="U349" s="265"/>
      <c r="V349" s="265"/>
      <c r="W349"/>
      <c r="X349" s="109"/>
      <c r="AB349" s="98">
        <f t="shared" si="7"/>
        <v>0</v>
      </c>
    </row>
    <row r="350" spans="1:43" s="97" customFormat="1" ht="13.5">
      <c r="A350" s="233">
        <v>63</v>
      </c>
      <c r="B350" s="144">
        <v>345</v>
      </c>
      <c r="C350" s="181" t="s">
        <v>389</v>
      </c>
      <c r="D350" s="275" t="s">
        <v>665</v>
      </c>
      <c r="E350" t="s">
        <v>666</v>
      </c>
      <c r="F350" s="235">
        <v>2</v>
      </c>
      <c r="G350" s="169" t="s">
        <v>35</v>
      </c>
      <c r="H350" s="237" t="s">
        <v>426</v>
      </c>
      <c r="I350" s="243">
        <v>8.5</v>
      </c>
      <c r="J350" s="169" t="s">
        <v>667</v>
      </c>
      <c r="K350" s="169" t="s">
        <v>668</v>
      </c>
      <c r="L350" s="169">
        <v>13917561294</v>
      </c>
      <c r="M350" s="195">
        <v>8.5</v>
      </c>
      <c r="N350" s="245">
        <v>18.8</v>
      </c>
      <c r="O350" s="169" t="s">
        <v>38</v>
      </c>
      <c r="P350" s="178"/>
      <c r="Q350" s="178"/>
      <c r="R350" s="178"/>
      <c r="S350" s="178"/>
      <c r="T350" s="178"/>
      <c r="U350" s="178"/>
      <c r="V350" s="251"/>
      <c r="W350"/>
      <c r="X350" s="110"/>
      <c r="Y350" s="99"/>
      <c r="Z350" s="99"/>
      <c r="AA350" s="99"/>
      <c r="AB350" s="98">
        <f t="shared" si="7"/>
        <v>-1.8000000000000007</v>
      </c>
      <c r="AC350" s="99"/>
      <c r="AD350" s="99"/>
      <c r="AE350" s="99"/>
      <c r="AF350" s="99"/>
      <c r="AG350" s="99"/>
      <c r="AH350" s="99"/>
      <c r="AI350" s="99"/>
      <c r="AJ350" s="99"/>
      <c r="AK350" s="99"/>
      <c r="AL350" s="99"/>
      <c r="AM350" s="99"/>
      <c r="AN350" s="99"/>
      <c r="AO350" s="99"/>
      <c r="AP350" s="99"/>
      <c r="AQ350" s="99"/>
    </row>
    <row r="351" spans="1:28" s="104" customFormat="1" ht="13.5">
      <c r="A351" s="236">
        <v>64</v>
      </c>
      <c r="B351" s="144">
        <v>346</v>
      </c>
      <c r="C351" s="185" t="s">
        <v>389</v>
      </c>
      <c r="D351" s="273" t="s">
        <v>669</v>
      </c>
      <c r="E351" t="s">
        <v>670</v>
      </c>
      <c r="F351" s="182">
        <v>8</v>
      </c>
      <c r="G351" t="s">
        <v>35</v>
      </c>
      <c r="H351" s="279" t="s">
        <v>431</v>
      </c>
      <c r="I351" s="264">
        <v>19.5</v>
      </c>
      <c r="J351" s="225" t="s">
        <v>671</v>
      </c>
      <c r="K351" s="225" t="s">
        <v>672</v>
      </c>
      <c r="L351" s="225">
        <v>15921946349</v>
      </c>
      <c r="M351" s="2">
        <v>38.5</v>
      </c>
      <c r="N351" s="293">
        <v>77</v>
      </c>
      <c r="O351" s="225" t="s">
        <v>38</v>
      </c>
      <c r="P351" s="265"/>
      <c r="Q351" s="265"/>
      <c r="R351" s="265"/>
      <c r="S351" s="265"/>
      <c r="T351" s="265"/>
      <c r="U351" s="265"/>
      <c r="V351" s="265"/>
      <c r="W351" t="s">
        <v>39</v>
      </c>
      <c r="X351" s="109"/>
      <c r="AB351" s="98">
        <f t="shared" si="7"/>
        <v>0</v>
      </c>
    </row>
    <row r="352" spans="1:28" s="104" customFormat="1" ht="13.5">
      <c r="A352" s="238"/>
      <c r="B352" s="144">
        <v>347</v>
      </c>
      <c r="C352" s="185" t="s">
        <v>389</v>
      </c>
      <c r="D352" s="273" t="s">
        <v>669</v>
      </c>
      <c r="E352" t="s">
        <v>670</v>
      </c>
      <c r="F352" s="182">
        <v>8</v>
      </c>
      <c r="G352" t="s">
        <v>35</v>
      </c>
      <c r="H352" s="279" t="s">
        <v>431</v>
      </c>
      <c r="I352" s="264">
        <v>19.5</v>
      </c>
      <c r="J352" s="225" t="s">
        <v>671</v>
      </c>
      <c r="K352" s="225" t="s">
        <v>672</v>
      </c>
      <c r="L352" s="225">
        <v>15921946349</v>
      </c>
      <c r="M352" s="2"/>
      <c r="N352" s="293"/>
      <c r="O352" s="225" t="s">
        <v>38</v>
      </c>
      <c r="P352" s="265"/>
      <c r="Q352" s="265"/>
      <c r="R352" s="265"/>
      <c r="S352" s="265"/>
      <c r="T352" s="265"/>
      <c r="U352" s="265"/>
      <c r="V352" s="265"/>
      <c r="W352"/>
      <c r="X352" s="109"/>
      <c r="AB352" s="98">
        <f t="shared" si="7"/>
        <v>0</v>
      </c>
    </row>
    <row r="353" spans="1:28" s="104" customFormat="1" ht="13.5">
      <c r="A353" s="236">
        <v>65</v>
      </c>
      <c r="B353" s="144">
        <v>348</v>
      </c>
      <c r="C353" s="185" t="s">
        <v>389</v>
      </c>
      <c r="D353" s="273" t="s">
        <v>673</v>
      </c>
      <c r="E353" t="s">
        <v>674</v>
      </c>
      <c r="F353" s="182">
        <v>20</v>
      </c>
      <c r="G353" t="s">
        <v>437</v>
      </c>
      <c r="H353" s="279" t="s">
        <v>507</v>
      </c>
      <c r="I353" s="264">
        <v>37.5</v>
      </c>
      <c r="J353" s="225" t="s">
        <v>675</v>
      </c>
      <c r="K353" s="225" t="s">
        <v>676</v>
      </c>
      <c r="L353" s="225">
        <v>18721967298</v>
      </c>
      <c r="M353" s="2">
        <v>37</v>
      </c>
      <c r="N353" s="293">
        <v>74</v>
      </c>
      <c r="O353" s="225" t="s">
        <v>38</v>
      </c>
      <c r="P353" s="265"/>
      <c r="Q353" s="265"/>
      <c r="R353" s="265"/>
      <c r="S353" s="265"/>
      <c r="T353" s="265"/>
      <c r="U353" s="265"/>
      <c r="V353" s="265"/>
      <c r="W353" t="s">
        <v>39</v>
      </c>
      <c r="X353" s="109"/>
      <c r="AB353" s="98">
        <f t="shared" si="7"/>
        <v>0</v>
      </c>
    </row>
    <row r="354" spans="1:28" s="104" customFormat="1" ht="13.5">
      <c r="A354" s="238"/>
      <c r="B354" s="144">
        <v>349</v>
      </c>
      <c r="C354" s="185" t="s">
        <v>389</v>
      </c>
      <c r="D354" s="273" t="s">
        <v>673</v>
      </c>
      <c r="E354" t="s">
        <v>677</v>
      </c>
      <c r="F354" s="182">
        <v>20</v>
      </c>
      <c r="G354" t="s">
        <v>437</v>
      </c>
      <c r="H354" s="279" t="s">
        <v>507</v>
      </c>
      <c r="I354" s="264">
        <v>37.5</v>
      </c>
      <c r="J354" s="225" t="s">
        <v>675</v>
      </c>
      <c r="K354" s="225" t="s">
        <v>676</v>
      </c>
      <c r="L354" s="225">
        <v>18721967298</v>
      </c>
      <c r="M354" s="2"/>
      <c r="N354" s="293"/>
      <c r="O354" s="225" t="s">
        <v>38</v>
      </c>
      <c r="P354" s="265"/>
      <c r="Q354" s="265"/>
      <c r="R354" s="265"/>
      <c r="S354" s="265"/>
      <c r="T354" s="265"/>
      <c r="U354" s="265"/>
      <c r="V354" s="265"/>
      <c r="W354"/>
      <c r="X354" s="109"/>
      <c r="AB354" s="98">
        <f t="shared" si="7"/>
        <v>0</v>
      </c>
    </row>
    <row r="355" spans="1:28" s="104" customFormat="1" ht="24">
      <c r="A355" s="236">
        <v>66</v>
      </c>
      <c r="B355" s="144">
        <v>350</v>
      </c>
      <c r="C355" s="185" t="s">
        <v>389</v>
      </c>
      <c r="D355" s="273" t="s">
        <v>678</v>
      </c>
      <c r="E355" s="273" t="s">
        <v>679</v>
      </c>
      <c r="F355" s="182">
        <v>2.57</v>
      </c>
      <c r="G355" t="s">
        <v>35</v>
      </c>
      <c r="H355" s="279" t="s">
        <v>680</v>
      </c>
      <c r="I355" s="264">
        <f>(F355*5+7)/2</f>
        <v>9.925</v>
      </c>
      <c r="J355" s="289" t="s">
        <v>681</v>
      </c>
      <c r="K355" s="225" t="s">
        <v>682</v>
      </c>
      <c r="L355" s="225">
        <v>13641777300</v>
      </c>
      <c r="M355" s="2">
        <v>14</v>
      </c>
      <c r="N355" s="293">
        <v>28</v>
      </c>
      <c r="O355" s="225" t="s">
        <v>38</v>
      </c>
      <c r="P355" s="265"/>
      <c r="Q355" s="265"/>
      <c r="R355" s="265"/>
      <c r="S355" s="265"/>
      <c r="T355" s="265"/>
      <c r="U355" s="265"/>
      <c r="V355" s="265"/>
      <c r="W355" t="s">
        <v>39</v>
      </c>
      <c r="X355" s="109"/>
      <c r="AB355" s="98">
        <f t="shared" si="7"/>
        <v>0</v>
      </c>
    </row>
    <row r="356" spans="1:28" s="104" customFormat="1" ht="24">
      <c r="A356" s="238"/>
      <c r="B356" s="144">
        <v>351</v>
      </c>
      <c r="C356" s="185" t="s">
        <v>389</v>
      </c>
      <c r="D356" s="273" t="s">
        <v>678</v>
      </c>
      <c r="E356" s="273" t="s">
        <v>683</v>
      </c>
      <c r="F356" s="182">
        <v>2.14</v>
      </c>
      <c r="G356" t="s">
        <v>35</v>
      </c>
      <c r="H356" s="279" t="s">
        <v>680</v>
      </c>
      <c r="I356" s="264">
        <f>(F356*5+7)/2</f>
        <v>8.850000000000001</v>
      </c>
      <c r="J356" s="289" t="s">
        <v>681</v>
      </c>
      <c r="K356" s="225" t="s">
        <v>682</v>
      </c>
      <c r="L356" s="225">
        <v>13641777300</v>
      </c>
      <c r="M356" s="2"/>
      <c r="N356" s="293"/>
      <c r="O356" s="225" t="s">
        <v>38</v>
      </c>
      <c r="P356" s="265"/>
      <c r="Q356" s="265"/>
      <c r="R356" s="265"/>
      <c r="S356" s="265"/>
      <c r="T356" s="265"/>
      <c r="U356" s="265"/>
      <c r="V356" s="265"/>
      <c r="W356"/>
      <c r="X356" s="109"/>
      <c r="AB356" s="98">
        <f t="shared" si="7"/>
        <v>0</v>
      </c>
    </row>
    <row r="357" spans="1:28" s="104" customFormat="1" ht="36">
      <c r="A357" s="233">
        <v>67</v>
      </c>
      <c r="B357" s="144">
        <v>352</v>
      </c>
      <c r="C357" s="185" t="s">
        <v>389</v>
      </c>
      <c r="D357" s="186" t="s">
        <v>684</v>
      </c>
      <c r="E357" t="s">
        <v>685</v>
      </c>
      <c r="F357" s="182">
        <v>4.14</v>
      </c>
      <c r="G357" t="s">
        <v>35</v>
      </c>
      <c r="H357" s="279" t="s">
        <v>686</v>
      </c>
      <c r="I357" s="264">
        <f>(F357*3+15)/2</f>
        <v>13.709999999999999</v>
      </c>
      <c r="J357" s="289" t="s">
        <v>687</v>
      </c>
      <c r="K357" s="225" t="s">
        <v>688</v>
      </c>
      <c r="L357" s="225">
        <v>13916445549</v>
      </c>
      <c r="M357" s="263">
        <v>13.5</v>
      </c>
      <c r="N357" s="293">
        <v>27</v>
      </c>
      <c r="O357" s="225" t="s">
        <v>38</v>
      </c>
      <c r="P357" s="265"/>
      <c r="Q357" s="265"/>
      <c r="R357" s="265"/>
      <c r="S357" s="265"/>
      <c r="T357" s="265"/>
      <c r="U357" s="265"/>
      <c r="V357" s="265"/>
      <c r="W357" t="s">
        <v>39</v>
      </c>
      <c r="X357" s="109">
        <f>2.9/0.7</f>
        <v>4.142857142857143</v>
      </c>
      <c r="AB357" s="98">
        <f t="shared" si="7"/>
        <v>0</v>
      </c>
    </row>
    <row r="358" spans="1:28" s="104" customFormat="1" ht="36">
      <c r="A358" s="236">
        <v>68</v>
      </c>
      <c r="B358" s="144">
        <v>353</v>
      </c>
      <c r="C358" s="185" t="s">
        <v>389</v>
      </c>
      <c r="D358" s="186" t="s">
        <v>689</v>
      </c>
      <c r="E358" t="s">
        <v>690</v>
      </c>
      <c r="F358" s="182">
        <v>5</v>
      </c>
      <c r="G358" t="s">
        <v>35</v>
      </c>
      <c r="H358" s="279" t="s">
        <v>228</v>
      </c>
      <c r="I358" s="264">
        <v>15</v>
      </c>
      <c r="J358" s="289" t="s">
        <v>691</v>
      </c>
      <c r="K358" s="225" t="s">
        <v>692</v>
      </c>
      <c r="L358" s="225">
        <v>13661679455</v>
      </c>
      <c r="M358" s="2">
        <v>37.41</v>
      </c>
      <c r="N358" s="293">
        <v>74.83</v>
      </c>
      <c r="O358" s="225" t="s">
        <v>38</v>
      </c>
      <c r="P358" s="265"/>
      <c r="Q358" s="265"/>
      <c r="R358" s="265"/>
      <c r="S358" s="265"/>
      <c r="T358" s="265"/>
      <c r="U358" s="265"/>
      <c r="V358" s="265"/>
      <c r="W358" t="s">
        <v>39</v>
      </c>
      <c r="X358" s="109"/>
      <c r="AB358" s="98">
        <f t="shared" si="7"/>
        <v>-0.010000000000005116</v>
      </c>
    </row>
    <row r="359" spans="1:28" s="104" customFormat="1" ht="36">
      <c r="A359" s="238"/>
      <c r="B359" s="144">
        <v>354</v>
      </c>
      <c r="C359" s="185" t="s">
        <v>389</v>
      </c>
      <c r="D359" s="186" t="s">
        <v>689</v>
      </c>
      <c r="E359" t="s">
        <v>693</v>
      </c>
      <c r="F359" s="182">
        <v>10</v>
      </c>
      <c r="G359" t="s">
        <v>35</v>
      </c>
      <c r="H359" s="279" t="s">
        <v>228</v>
      </c>
      <c r="I359" s="264">
        <v>22.5</v>
      </c>
      <c r="J359" s="289" t="s">
        <v>691</v>
      </c>
      <c r="K359" s="225" t="s">
        <v>692</v>
      </c>
      <c r="L359" s="225">
        <v>13661679455</v>
      </c>
      <c r="M359" s="2"/>
      <c r="N359" s="293"/>
      <c r="O359" s="225" t="s">
        <v>38</v>
      </c>
      <c r="P359" s="265"/>
      <c r="Q359" s="265"/>
      <c r="R359" s="265"/>
      <c r="S359" s="265"/>
      <c r="T359" s="265"/>
      <c r="U359" s="265"/>
      <c r="V359" s="265"/>
      <c r="W359"/>
      <c r="X359" s="109"/>
      <c r="AB359" s="98">
        <f t="shared" si="7"/>
        <v>0</v>
      </c>
    </row>
    <row r="360" spans="1:43" s="97" customFormat="1" ht="24">
      <c r="A360" s="233">
        <v>69</v>
      </c>
      <c r="B360" s="144">
        <v>355</v>
      </c>
      <c r="C360" s="181" t="s">
        <v>389</v>
      </c>
      <c r="D360" s="151" t="s">
        <v>694</v>
      </c>
      <c r="E360" t="s">
        <v>695</v>
      </c>
      <c r="F360" s="235">
        <v>5</v>
      </c>
      <c r="G360" s="169" t="s">
        <v>35</v>
      </c>
      <c r="H360" t="s">
        <v>686</v>
      </c>
      <c r="I360" s="243">
        <v>15</v>
      </c>
      <c r="J360" s="244" t="s">
        <v>696</v>
      </c>
      <c r="K360" s="169" t="s">
        <v>697</v>
      </c>
      <c r="L360" s="169">
        <v>13122695391</v>
      </c>
      <c r="M360" s="195">
        <v>15</v>
      </c>
      <c r="N360" s="46">
        <v>35.5</v>
      </c>
      <c r="O360" s="169" t="s">
        <v>38</v>
      </c>
      <c r="P360" s="178"/>
      <c r="Q360" s="178"/>
      <c r="R360" s="178"/>
      <c r="S360" s="178"/>
      <c r="T360" s="178"/>
      <c r="U360" s="178"/>
      <c r="V360" s="251"/>
      <c r="W360"/>
      <c r="X360" s="110"/>
      <c r="Y360" s="99"/>
      <c r="Z360" s="99"/>
      <c r="AA360" s="99"/>
      <c r="AB360" s="98">
        <f t="shared" si="7"/>
        <v>-5.5</v>
      </c>
      <c r="AC360" s="99"/>
      <c r="AD360" s="99"/>
      <c r="AE360" s="99"/>
      <c r="AF360" s="99"/>
      <c r="AG360" s="99"/>
      <c r="AH360" s="99"/>
      <c r="AI360" s="99"/>
      <c r="AJ360" s="99"/>
      <c r="AK360" s="99"/>
      <c r="AL360" s="99"/>
      <c r="AM360" s="99"/>
      <c r="AN360" s="99"/>
      <c r="AO360" s="99"/>
      <c r="AP360" s="99"/>
      <c r="AQ360" s="99"/>
    </row>
    <row r="361" spans="1:43" s="97" customFormat="1" ht="24">
      <c r="A361" s="233">
        <v>70</v>
      </c>
      <c r="B361" s="144">
        <v>356</v>
      </c>
      <c r="C361" s="181" t="s">
        <v>389</v>
      </c>
      <c r="D361" s="151" t="s">
        <v>698</v>
      </c>
      <c r="E361" t="s">
        <v>441</v>
      </c>
      <c r="F361" s="235">
        <v>2</v>
      </c>
      <c r="G361" s="169" t="s">
        <v>35</v>
      </c>
      <c r="H361" s="237" t="s">
        <v>507</v>
      </c>
      <c r="I361" s="243">
        <v>8.5</v>
      </c>
      <c r="J361" s="244" t="s">
        <v>699</v>
      </c>
      <c r="K361" s="169" t="s">
        <v>700</v>
      </c>
      <c r="L361" s="169">
        <v>15900861626</v>
      </c>
      <c r="M361" s="195">
        <v>8.5</v>
      </c>
      <c r="N361" s="245">
        <v>17</v>
      </c>
      <c r="O361" s="169" t="s">
        <v>128</v>
      </c>
      <c r="P361" s="178"/>
      <c r="Q361" s="178"/>
      <c r="R361" s="178"/>
      <c r="S361" s="178"/>
      <c r="T361" s="178"/>
      <c r="U361" s="178"/>
      <c r="V361" s="251"/>
      <c r="W361"/>
      <c r="X361" s="110"/>
      <c r="Y361" s="99"/>
      <c r="Z361" s="99"/>
      <c r="AA361" s="99"/>
      <c r="AB361" s="98">
        <f t="shared" si="7"/>
        <v>0</v>
      </c>
      <c r="AC361" s="99"/>
      <c r="AD361" s="99"/>
      <c r="AE361" s="99"/>
      <c r="AF361" s="99"/>
      <c r="AG361" s="99"/>
      <c r="AH361" s="99"/>
      <c r="AI361" s="99"/>
      <c r="AJ361" s="99"/>
      <c r="AK361" s="99"/>
      <c r="AL361" s="99"/>
      <c r="AM361" s="99"/>
      <c r="AN361" s="99"/>
      <c r="AO361" s="99"/>
      <c r="AP361" s="99"/>
      <c r="AQ361" s="99"/>
    </row>
    <row r="362" spans="1:43" s="97" customFormat="1" ht="36">
      <c r="A362" s="236">
        <v>71</v>
      </c>
      <c r="B362" s="144">
        <v>357</v>
      </c>
      <c r="C362" s="181" t="s">
        <v>389</v>
      </c>
      <c r="D362" s="255" t="s">
        <v>701</v>
      </c>
      <c r="E362" t="s">
        <v>702</v>
      </c>
      <c r="F362" s="267">
        <v>5.85</v>
      </c>
      <c r="G362" s="173" t="s">
        <v>35</v>
      </c>
      <c r="H362" s="280" t="s">
        <v>426</v>
      </c>
      <c r="I362" s="294">
        <f>(F362*3+15)/2</f>
        <v>16.275</v>
      </c>
      <c r="J362" s="266" t="s">
        <v>703</v>
      </c>
      <c r="K362" s="173" t="s">
        <v>704</v>
      </c>
      <c r="L362" s="173">
        <v>15902105089</v>
      </c>
      <c r="M362" s="2">
        <v>40.32</v>
      </c>
      <c r="N362" s="295">
        <v>88.29</v>
      </c>
      <c r="O362" s="173" t="s">
        <v>38</v>
      </c>
      <c r="P362" s="178"/>
      <c r="Q362" s="178"/>
      <c r="R362" s="178"/>
      <c r="S362" s="178"/>
      <c r="T362" s="178"/>
      <c r="U362" s="178"/>
      <c r="V362" s="251"/>
      <c r="W362"/>
      <c r="X362" s="110">
        <f>4100/700</f>
        <v>5.857142857142857</v>
      </c>
      <c r="Y362" s="99"/>
      <c r="Z362">
        <f>I362+I364+I363</f>
        <v>40.324999999999996</v>
      </c>
      <c r="AA362" s="99"/>
      <c r="AB362" s="98">
        <f t="shared" si="7"/>
        <v>-7.650000000000006</v>
      </c>
      <c r="AC362" s="99"/>
      <c r="AD362" s="99"/>
      <c r="AE362" s="99"/>
      <c r="AF362" s="99"/>
      <c r="AG362" s="99"/>
      <c r="AH362" s="99"/>
      <c r="AI362" s="99"/>
      <c r="AJ362" s="99"/>
      <c r="AK362" s="99"/>
      <c r="AL362" s="99"/>
      <c r="AM362" s="99"/>
      <c r="AN362" s="99"/>
      <c r="AO362" s="99"/>
      <c r="AP362" s="99"/>
      <c r="AQ362" s="99"/>
    </row>
    <row r="363" spans="1:43" s="97" customFormat="1" ht="36">
      <c r="A363" s="239"/>
      <c r="B363" s="144">
        <v>358</v>
      </c>
      <c r="C363" s="181" t="s">
        <v>389</v>
      </c>
      <c r="D363" s="255" t="s">
        <v>701</v>
      </c>
      <c r="E363" t="s">
        <v>705</v>
      </c>
      <c r="F363" s="267">
        <v>1.71</v>
      </c>
      <c r="G363" s="173" t="s">
        <v>35</v>
      </c>
      <c r="H363" s="280" t="s">
        <v>426</v>
      </c>
      <c r="I363" s="294">
        <f>(F363*5+7)/2</f>
        <v>7.775</v>
      </c>
      <c r="J363" s="266" t="s">
        <v>703</v>
      </c>
      <c r="K363" s="173" t="s">
        <v>704</v>
      </c>
      <c r="L363" s="173">
        <v>15902105089</v>
      </c>
      <c r="M363" s="2"/>
      <c r="N363" s="295"/>
      <c r="O363" s="173" t="s">
        <v>38</v>
      </c>
      <c r="P363" s="178"/>
      <c r="Q363" s="178"/>
      <c r="R363" s="178"/>
      <c r="S363" s="178"/>
      <c r="T363" s="178"/>
      <c r="U363" s="178"/>
      <c r="V363" s="251"/>
      <c r="W363"/>
      <c r="X363" s="110">
        <f>1.2/0.7</f>
        <v>1.7142857142857144</v>
      </c>
      <c r="Y363" s="99"/>
      <c r="Z363" s="99"/>
      <c r="AA363" s="99"/>
      <c r="AB363" s="98">
        <f t="shared" si="7"/>
        <v>0</v>
      </c>
      <c r="AC363" s="99"/>
      <c r="AD363" s="99"/>
      <c r="AE363" s="99"/>
      <c r="AF363" s="99"/>
      <c r="AG363" s="99"/>
      <c r="AH363" s="99"/>
      <c r="AI363" s="99"/>
      <c r="AJ363" s="99"/>
      <c r="AK363" s="99"/>
      <c r="AL363" s="99"/>
      <c r="AM363" s="99"/>
      <c r="AN363" s="99"/>
      <c r="AO363" s="99"/>
      <c r="AP363" s="99"/>
      <c r="AQ363" s="99"/>
    </row>
    <row r="364" spans="1:43" s="97" customFormat="1" ht="36">
      <c r="A364" s="238"/>
      <c r="B364" s="144">
        <v>359</v>
      </c>
      <c r="C364" s="181" t="s">
        <v>389</v>
      </c>
      <c r="D364" s="255" t="s">
        <v>701</v>
      </c>
      <c r="E364" t="s">
        <v>702</v>
      </c>
      <c r="F364" s="267">
        <v>5.85</v>
      </c>
      <c r="G364" s="173" t="s">
        <v>35</v>
      </c>
      <c r="H364" s="280" t="s">
        <v>426</v>
      </c>
      <c r="I364" s="294">
        <f>(F364*3+15)/2</f>
        <v>16.275</v>
      </c>
      <c r="J364" s="266" t="s">
        <v>703</v>
      </c>
      <c r="K364" s="173" t="s">
        <v>704</v>
      </c>
      <c r="L364" s="173">
        <v>15902105089</v>
      </c>
      <c r="M364" s="2"/>
      <c r="N364" s="295"/>
      <c r="O364" s="173" t="s">
        <v>38</v>
      </c>
      <c r="P364" s="178"/>
      <c r="Q364" s="178"/>
      <c r="R364" s="178"/>
      <c r="S364" s="178"/>
      <c r="T364" s="178"/>
      <c r="U364" s="178"/>
      <c r="V364" s="251"/>
      <c r="W364"/>
      <c r="X364" s="110"/>
      <c r="Y364" s="99"/>
      <c r="Z364" s="99"/>
      <c r="AA364" s="99"/>
      <c r="AB364" s="98">
        <f t="shared" si="7"/>
        <v>0</v>
      </c>
      <c r="AC364" s="99"/>
      <c r="AD364" s="99"/>
      <c r="AE364" s="99"/>
      <c r="AF364" s="99"/>
      <c r="AG364" s="99"/>
      <c r="AH364" s="99"/>
      <c r="AI364" s="99"/>
      <c r="AJ364" s="99"/>
      <c r="AK364" s="99"/>
      <c r="AL364" s="99"/>
      <c r="AM364" s="99"/>
      <c r="AN364" s="99"/>
      <c r="AO364" s="99"/>
      <c r="AP364" s="99"/>
      <c r="AQ364" s="99"/>
    </row>
    <row r="365" spans="1:43" s="97" customFormat="1" ht="24">
      <c r="A365" s="233">
        <v>72</v>
      </c>
      <c r="B365" s="144">
        <v>360</v>
      </c>
      <c r="C365" s="181" t="s">
        <v>389</v>
      </c>
      <c r="D365" s="255" t="s">
        <v>706</v>
      </c>
      <c r="E365" t="s">
        <v>707</v>
      </c>
      <c r="F365" s="267">
        <v>3.42</v>
      </c>
      <c r="G365" s="173" t="s">
        <v>35</v>
      </c>
      <c r="H365" s="280" t="s">
        <v>482</v>
      </c>
      <c r="I365" s="294">
        <f>(F365*5+7)/2</f>
        <v>12.05</v>
      </c>
      <c r="J365" s="266" t="s">
        <v>708</v>
      </c>
      <c r="K365" s="173" t="s">
        <v>709</v>
      </c>
      <c r="L365" s="173">
        <v>13761595989</v>
      </c>
      <c r="M365" s="195">
        <v>12.05</v>
      </c>
      <c r="N365" s="295">
        <v>26</v>
      </c>
      <c r="O365" s="173" t="s">
        <v>38</v>
      </c>
      <c r="P365" s="178"/>
      <c r="Q365" s="178"/>
      <c r="R365" s="178"/>
      <c r="S365" s="178"/>
      <c r="T365" s="178"/>
      <c r="U365" s="178"/>
      <c r="V365" s="251"/>
      <c r="W365"/>
      <c r="X365" s="110">
        <f>2400/700</f>
        <v>3.4285714285714284</v>
      </c>
      <c r="Y365" s="99"/>
      <c r="Z365" s="99"/>
      <c r="AA365" s="99"/>
      <c r="AB365" s="98">
        <f t="shared" si="7"/>
        <v>-1.8999999999999986</v>
      </c>
      <c r="AC365" s="99"/>
      <c r="AD365" s="99"/>
      <c r="AE365" s="99"/>
      <c r="AF365" s="99"/>
      <c r="AG365" s="99"/>
      <c r="AH365" s="99"/>
      <c r="AI365" s="99"/>
      <c r="AJ365" s="99"/>
      <c r="AK365" s="99"/>
      <c r="AL365" s="99"/>
      <c r="AM365" s="99"/>
      <c r="AN365" s="99"/>
      <c r="AO365" s="99"/>
      <c r="AP365" s="99"/>
      <c r="AQ365" s="99"/>
    </row>
    <row r="366" spans="1:43" s="97" customFormat="1" ht="24">
      <c r="A366" s="233">
        <v>73</v>
      </c>
      <c r="B366" s="144">
        <v>361</v>
      </c>
      <c r="C366" s="181" t="s">
        <v>389</v>
      </c>
      <c r="D366" s="255" t="s">
        <v>710</v>
      </c>
      <c r="E366" t="s">
        <v>695</v>
      </c>
      <c r="F366" s="235">
        <v>5</v>
      </c>
      <c r="G366" s="2" t="s">
        <v>125</v>
      </c>
      <c r="H366" s="237" t="s">
        <v>417</v>
      </c>
      <c r="I366" s="243">
        <v>15</v>
      </c>
      <c r="J366" s="244" t="s">
        <v>711</v>
      </c>
      <c r="K366" s="235" t="s">
        <v>712</v>
      </c>
      <c r="L366" s="235">
        <v>18217224239</v>
      </c>
      <c r="M366" s="195">
        <v>15</v>
      </c>
      <c r="N366" s="245">
        <v>30</v>
      </c>
      <c r="O366" s="169" t="s">
        <v>128</v>
      </c>
      <c r="P366" s="178"/>
      <c r="Q366" s="178"/>
      <c r="R366" s="178"/>
      <c r="S366" s="178"/>
      <c r="T366" s="178"/>
      <c r="U366" s="178"/>
      <c r="V366" s="251"/>
      <c r="W366"/>
      <c r="X366" s="110"/>
      <c r="Y366" s="99"/>
      <c r="Z366" s="99"/>
      <c r="AA366" s="99"/>
      <c r="AB366" s="98">
        <f t="shared" si="7"/>
        <v>0</v>
      </c>
      <c r="AC366" s="99"/>
      <c r="AD366" s="99"/>
      <c r="AE366" s="99"/>
      <c r="AF366" s="99"/>
      <c r="AG366" s="99"/>
      <c r="AH366" s="99"/>
      <c r="AI366" s="99"/>
      <c r="AJ366" s="99"/>
      <c r="AK366" s="99"/>
      <c r="AL366" s="99"/>
      <c r="AM366" s="99"/>
      <c r="AN366" s="99"/>
      <c r="AO366" s="99"/>
      <c r="AP366" s="99"/>
      <c r="AQ366" s="99"/>
    </row>
    <row r="367" spans="1:43" s="97" customFormat="1" ht="24">
      <c r="A367" s="236">
        <v>75</v>
      </c>
      <c r="B367" s="144">
        <v>362</v>
      </c>
      <c r="C367" s="181" t="s">
        <v>389</v>
      </c>
      <c r="D367" s="151" t="s">
        <v>713</v>
      </c>
      <c r="E367" t="s">
        <v>714</v>
      </c>
      <c r="F367" s="235">
        <v>2</v>
      </c>
      <c r="G367" s="2" t="s">
        <v>425</v>
      </c>
      <c r="H367" s="237" t="s">
        <v>426</v>
      </c>
      <c r="I367" s="243">
        <v>8.5</v>
      </c>
      <c r="J367" s="244" t="s">
        <v>715</v>
      </c>
      <c r="K367" s="169" t="s">
        <v>716</v>
      </c>
      <c r="L367" s="169">
        <v>13764280638</v>
      </c>
      <c r="M367" s="2">
        <v>20.37</v>
      </c>
      <c r="N367" s="245">
        <v>68</v>
      </c>
      <c r="O367" s="169" t="s">
        <v>128</v>
      </c>
      <c r="P367" s="178"/>
      <c r="Q367" s="178"/>
      <c r="R367" s="178"/>
      <c r="S367" s="178"/>
      <c r="T367" s="178"/>
      <c r="U367" s="178"/>
      <c r="V367" s="251"/>
      <c r="W367"/>
      <c r="X367" s="110"/>
      <c r="Y367" s="99"/>
      <c r="Z367" s="99"/>
      <c r="AA367" s="99"/>
      <c r="AB367" s="98">
        <f t="shared" si="7"/>
        <v>-27.259999999999998</v>
      </c>
      <c r="AC367" s="99"/>
      <c r="AD367" s="99"/>
      <c r="AE367" s="99"/>
      <c r="AF367" s="99"/>
      <c r="AG367" s="99"/>
      <c r="AH367" s="99"/>
      <c r="AI367" s="99"/>
      <c r="AJ367" s="99"/>
      <c r="AK367" s="99"/>
      <c r="AL367" s="99"/>
      <c r="AM367" s="99"/>
      <c r="AN367" s="99"/>
      <c r="AO367" s="99"/>
      <c r="AP367" s="99"/>
      <c r="AQ367" s="99"/>
    </row>
    <row r="368" spans="1:43" s="97" customFormat="1" ht="24">
      <c r="A368" s="238"/>
      <c r="B368" s="144">
        <v>363</v>
      </c>
      <c r="C368" s="181" t="s">
        <v>389</v>
      </c>
      <c r="D368" s="151" t="s">
        <v>713</v>
      </c>
      <c r="E368" t="s">
        <v>717</v>
      </c>
      <c r="F368" s="267">
        <v>3.35</v>
      </c>
      <c r="G368" s="2" t="s">
        <v>125</v>
      </c>
      <c r="H368" s="280" t="s">
        <v>426</v>
      </c>
      <c r="I368" s="294">
        <f>(3.35*5+7)/2</f>
        <v>11.875</v>
      </c>
      <c r="J368" s="244" t="s">
        <v>715</v>
      </c>
      <c r="K368" s="169" t="s">
        <v>716</v>
      </c>
      <c r="L368" s="169">
        <v>13764280638</v>
      </c>
      <c r="M368" s="2"/>
      <c r="N368" s="245"/>
      <c r="O368" s="169" t="s">
        <v>128</v>
      </c>
      <c r="P368" s="178"/>
      <c r="Q368" s="178"/>
      <c r="R368" s="178"/>
      <c r="S368" s="178"/>
      <c r="T368" s="178"/>
      <c r="U368" s="178"/>
      <c r="V368" s="251"/>
      <c r="W368"/>
      <c r="X368" s="110">
        <f>2350/700</f>
        <v>3.357142857142857</v>
      </c>
      <c r="Y368" s="99"/>
      <c r="Z368" s="99"/>
      <c r="AA368" s="99"/>
      <c r="AB368" s="98">
        <f t="shared" si="7"/>
        <v>0</v>
      </c>
      <c r="AC368" s="99"/>
      <c r="AD368" s="99"/>
      <c r="AE368" s="99"/>
      <c r="AF368" s="99"/>
      <c r="AG368" s="99"/>
      <c r="AH368" s="99"/>
      <c r="AI368" s="99"/>
      <c r="AJ368" s="99"/>
      <c r="AK368" s="99"/>
      <c r="AL368" s="99"/>
      <c r="AM368" s="99"/>
      <c r="AN368" s="99"/>
      <c r="AO368" s="99"/>
      <c r="AP368" s="99"/>
      <c r="AQ368" s="99"/>
    </row>
    <row r="369" spans="1:43" s="97" customFormat="1" ht="24">
      <c r="A369" s="233">
        <v>76</v>
      </c>
      <c r="B369" s="144">
        <v>364</v>
      </c>
      <c r="C369" s="181" t="s">
        <v>389</v>
      </c>
      <c r="D369" s="151" t="s">
        <v>718</v>
      </c>
      <c r="E369" t="s">
        <v>719</v>
      </c>
      <c r="F369" s="235">
        <v>2</v>
      </c>
      <c r="G369" s="169" t="s">
        <v>437</v>
      </c>
      <c r="H369" s="237" t="s">
        <v>686</v>
      </c>
      <c r="I369" s="243">
        <v>8.5</v>
      </c>
      <c r="J369" s="244" t="s">
        <v>715</v>
      </c>
      <c r="K369" s="169" t="s">
        <v>720</v>
      </c>
      <c r="L369" s="169">
        <v>18301850465</v>
      </c>
      <c r="M369" s="195">
        <v>8.5</v>
      </c>
      <c r="N369" s="245">
        <v>17</v>
      </c>
      <c r="O369" s="169" t="s">
        <v>128</v>
      </c>
      <c r="P369" s="178"/>
      <c r="Q369" s="178"/>
      <c r="R369" s="178"/>
      <c r="S369" s="178"/>
      <c r="T369" s="178"/>
      <c r="U369" s="178"/>
      <c r="V369" s="251"/>
      <c r="W369"/>
      <c r="X369" s="110"/>
      <c r="Y369" s="99"/>
      <c r="Z369" s="99"/>
      <c r="AA369" s="99"/>
      <c r="AB369" s="98">
        <f t="shared" si="7"/>
        <v>0</v>
      </c>
      <c r="AC369" s="99"/>
      <c r="AD369" s="99"/>
      <c r="AE369" s="99"/>
      <c r="AF369" s="99"/>
      <c r="AG369" s="99"/>
      <c r="AH369" s="99"/>
      <c r="AI369" s="99"/>
      <c r="AJ369" s="99"/>
      <c r="AK369" s="99"/>
      <c r="AL369" s="99"/>
      <c r="AM369" s="99"/>
      <c r="AN369" s="99"/>
      <c r="AO369" s="99"/>
      <c r="AP369" s="99"/>
      <c r="AQ369" s="99"/>
    </row>
    <row r="370" spans="1:43" s="97" customFormat="1" ht="13.5">
      <c r="A370" s="236">
        <v>77</v>
      </c>
      <c r="B370" s="144">
        <v>365</v>
      </c>
      <c r="C370" s="181" t="s">
        <v>389</v>
      </c>
      <c r="D370" s="255" t="s">
        <v>721</v>
      </c>
      <c r="E370" t="s">
        <v>441</v>
      </c>
      <c r="F370" s="235">
        <v>2</v>
      </c>
      <c r="G370" s="169" t="s">
        <v>35</v>
      </c>
      <c r="H370" s="237" t="s">
        <v>507</v>
      </c>
      <c r="I370" s="243">
        <v>8.5</v>
      </c>
      <c r="J370" s="169" t="s">
        <v>722</v>
      </c>
      <c r="K370" s="235" t="s">
        <v>723</v>
      </c>
      <c r="L370" s="235">
        <v>17317247390</v>
      </c>
      <c r="M370" s="172">
        <v>19.5</v>
      </c>
      <c r="N370" s="245">
        <v>39</v>
      </c>
      <c r="O370" s="169" t="s">
        <v>38</v>
      </c>
      <c r="P370" s="178"/>
      <c r="Q370" s="178"/>
      <c r="R370" s="178"/>
      <c r="S370" s="178"/>
      <c r="T370" s="178"/>
      <c r="U370" s="178"/>
      <c r="V370" s="251"/>
      <c r="W370"/>
      <c r="X370" s="110"/>
      <c r="Y370" s="99"/>
      <c r="Z370" s="99"/>
      <c r="AA370" s="99"/>
      <c r="AB370" s="98">
        <f t="shared" si="7"/>
        <v>0</v>
      </c>
      <c r="AC370" s="99"/>
      <c r="AD370" s="99"/>
      <c r="AE370" s="99"/>
      <c r="AF370" s="99"/>
      <c r="AG370" s="99"/>
      <c r="AH370" s="99"/>
      <c r="AI370" s="99"/>
      <c r="AJ370" s="99"/>
      <c r="AK370" s="99"/>
      <c r="AL370" s="99"/>
      <c r="AM370" s="99"/>
      <c r="AN370" s="99"/>
      <c r="AO370" s="99"/>
      <c r="AP370" s="99"/>
      <c r="AQ370" s="99"/>
    </row>
    <row r="371" spans="1:43" s="97" customFormat="1" ht="13.5">
      <c r="A371" s="238"/>
      <c r="B371" s="144">
        <v>366</v>
      </c>
      <c r="C371" s="181" t="s">
        <v>389</v>
      </c>
      <c r="D371" s="255" t="s">
        <v>721</v>
      </c>
      <c r="E371" t="s">
        <v>724</v>
      </c>
      <c r="F371" s="235">
        <v>3</v>
      </c>
      <c r="G371" s="169" t="s">
        <v>35</v>
      </c>
      <c r="H371" s="237" t="s">
        <v>507</v>
      </c>
      <c r="I371" s="243">
        <v>11</v>
      </c>
      <c r="J371" s="169" t="s">
        <v>722</v>
      </c>
      <c r="K371" s="235" t="s">
        <v>723</v>
      </c>
      <c r="L371" s="235">
        <v>17317247390</v>
      </c>
      <c r="M371" s="172"/>
      <c r="N371" s="245"/>
      <c r="O371" s="169" t="s">
        <v>38</v>
      </c>
      <c r="P371" s="178"/>
      <c r="Q371" s="178"/>
      <c r="R371" s="178"/>
      <c r="S371" s="178"/>
      <c r="T371" s="178"/>
      <c r="U371" s="178"/>
      <c r="V371" s="251"/>
      <c r="W371"/>
      <c r="X371" s="110"/>
      <c r="Y371" s="99"/>
      <c r="Z371" s="99"/>
      <c r="AA371" s="99"/>
      <c r="AB371" s="98">
        <f t="shared" si="7"/>
        <v>0</v>
      </c>
      <c r="AC371" s="99"/>
      <c r="AD371" s="99"/>
      <c r="AE371" s="99"/>
      <c r="AF371" s="99"/>
      <c r="AG371" s="99"/>
      <c r="AH371" s="99"/>
      <c r="AI371" s="99"/>
      <c r="AJ371" s="99"/>
      <c r="AK371" s="99"/>
      <c r="AL371" s="99"/>
      <c r="AM371" s="99"/>
      <c r="AN371" s="99"/>
      <c r="AO371" s="99"/>
      <c r="AP371" s="99"/>
      <c r="AQ371" s="99"/>
    </row>
    <row r="372" spans="1:43" s="97" customFormat="1" ht="24">
      <c r="A372" s="236">
        <v>74</v>
      </c>
      <c r="B372" s="178">
        <v>133</v>
      </c>
      <c r="C372" s="281" t="s">
        <v>389</v>
      </c>
      <c r="D372" s="282" t="s">
        <v>725</v>
      </c>
      <c r="E372" s="282" t="s">
        <v>726</v>
      </c>
      <c r="F372" s="235">
        <v>0.71</v>
      </c>
      <c r="G372" s="183" t="s">
        <v>125</v>
      </c>
      <c r="H372" s="237" t="s">
        <v>417</v>
      </c>
      <c r="I372" s="243">
        <f>F372*12/2</f>
        <v>4.26</v>
      </c>
      <c r="J372" s="156" t="s">
        <v>727</v>
      </c>
      <c r="K372" s="169" t="s">
        <v>728</v>
      </c>
      <c r="L372" s="169">
        <v>13918454994</v>
      </c>
      <c r="M372" s="296">
        <f>SUM(I372:I385)</f>
        <v>58.259999999999984</v>
      </c>
      <c r="N372" s="245">
        <v>164.3</v>
      </c>
      <c r="O372" s="169" t="s">
        <v>128</v>
      </c>
      <c r="P372" s="178"/>
      <c r="Q372" s="178"/>
      <c r="R372" s="178"/>
      <c r="S372" s="178"/>
      <c r="T372" s="178"/>
      <c r="U372" s="178"/>
      <c r="V372" s="251"/>
      <c r="W372" s="183" t="s">
        <v>729</v>
      </c>
      <c r="X372" s="302">
        <f>SUM(I372:I385)/2</f>
        <v>29.129999999999992</v>
      </c>
      <c r="Y372" s="99"/>
      <c r="Z372" s="99"/>
      <c r="AA372" s="99"/>
      <c r="AB372" s="99"/>
      <c r="AC372" s="99"/>
      <c r="AD372" s="99"/>
      <c r="AE372" s="99"/>
      <c r="AF372" s="99"/>
      <c r="AG372" s="99"/>
      <c r="AH372" s="99"/>
      <c r="AI372" s="99"/>
      <c r="AJ372" s="99"/>
      <c r="AK372" s="99"/>
      <c r="AL372" s="99"/>
      <c r="AM372" s="99"/>
      <c r="AN372" s="99"/>
      <c r="AO372" s="99"/>
      <c r="AP372" s="99"/>
      <c r="AQ372" s="99"/>
    </row>
    <row r="373" spans="1:43" s="97" customFormat="1" ht="24">
      <c r="A373" s="239"/>
      <c r="B373" s="178">
        <v>134</v>
      </c>
      <c r="C373" s="281" t="s">
        <v>389</v>
      </c>
      <c r="D373" s="282" t="s">
        <v>725</v>
      </c>
      <c r="E373" s="282" t="s">
        <v>730</v>
      </c>
      <c r="F373" s="235">
        <v>0.71</v>
      </c>
      <c r="G373" s="183" t="s">
        <v>125</v>
      </c>
      <c r="H373" s="237" t="s">
        <v>417</v>
      </c>
      <c r="I373" s="243">
        <f aca="true" t="shared" si="8" ref="I373:I385">F373*12/2</f>
        <v>4.26</v>
      </c>
      <c r="J373" s="156" t="s">
        <v>727</v>
      </c>
      <c r="K373" s="169" t="s">
        <v>728</v>
      </c>
      <c r="L373" s="169">
        <v>13918454994</v>
      </c>
      <c r="M373" s="297"/>
      <c r="N373" s="245"/>
      <c r="O373" s="169" t="s">
        <v>128</v>
      </c>
      <c r="P373" s="178"/>
      <c r="Q373" s="178"/>
      <c r="R373" s="178"/>
      <c r="S373" s="178"/>
      <c r="T373" s="178"/>
      <c r="U373" s="178"/>
      <c r="V373" s="251"/>
      <c r="W373" s="183"/>
      <c r="X373" s="110"/>
      <c r="Y373" s="99"/>
      <c r="Z373" s="99"/>
      <c r="AA373" s="99"/>
      <c r="AB373" s="99"/>
      <c r="AC373" s="99"/>
      <c r="AD373" s="99"/>
      <c r="AE373" s="99"/>
      <c r="AF373" s="99"/>
      <c r="AG373" s="99"/>
      <c r="AH373" s="99"/>
      <c r="AI373" s="99"/>
      <c r="AJ373" s="99"/>
      <c r="AK373" s="99"/>
      <c r="AL373" s="99"/>
      <c r="AM373" s="99"/>
      <c r="AN373" s="99"/>
      <c r="AO373" s="99"/>
      <c r="AP373" s="99"/>
      <c r="AQ373" s="99"/>
    </row>
    <row r="374" spans="1:43" s="97" customFormat="1" ht="24">
      <c r="A374" s="239"/>
      <c r="B374" s="178">
        <v>135</v>
      </c>
      <c r="C374" s="281" t="s">
        <v>389</v>
      </c>
      <c r="D374" s="282" t="s">
        <v>725</v>
      </c>
      <c r="E374" s="282" t="s">
        <v>731</v>
      </c>
      <c r="F374" s="235">
        <v>0.71</v>
      </c>
      <c r="G374" s="183" t="s">
        <v>125</v>
      </c>
      <c r="H374" s="237" t="s">
        <v>417</v>
      </c>
      <c r="I374" s="243">
        <f t="shared" si="8"/>
        <v>4.26</v>
      </c>
      <c r="J374" s="156" t="s">
        <v>727</v>
      </c>
      <c r="K374" s="169" t="s">
        <v>728</v>
      </c>
      <c r="L374" s="169">
        <v>13918454994</v>
      </c>
      <c r="M374" s="297"/>
      <c r="N374" s="245"/>
      <c r="O374" s="169" t="s">
        <v>128</v>
      </c>
      <c r="P374" s="178"/>
      <c r="Q374" s="178"/>
      <c r="R374" s="178"/>
      <c r="S374" s="178"/>
      <c r="T374" s="178"/>
      <c r="U374" s="178"/>
      <c r="V374" s="251"/>
      <c r="W374" s="183"/>
      <c r="X374" s="110"/>
      <c r="Y374" s="99"/>
      <c r="Z374" s="99"/>
      <c r="AA374" s="99"/>
      <c r="AB374" s="99"/>
      <c r="AC374" s="99"/>
      <c r="AD374" s="99"/>
      <c r="AE374" s="99"/>
      <c r="AF374" s="99"/>
      <c r="AG374" s="99"/>
      <c r="AH374" s="99"/>
      <c r="AI374" s="99"/>
      <c r="AJ374" s="99"/>
      <c r="AK374" s="99"/>
      <c r="AL374" s="99"/>
      <c r="AM374" s="99"/>
      <c r="AN374" s="99"/>
      <c r="AO374" s="99"/>
      <c r="AP374" s="99"/>
      <c r="AQ374" s="99"/>
    </row>
    <row r="375" spans="1:43" s="97" customFormat="1" ht="24">
      <c r="A375" s="239"/>
      <c r="B375" s="178">
        <v>136</v>
      </c>
      <c r="C375" s="281" t="s">
        <v>389</v>
      </c>
      <c r="D375" s="282" t="s">
        <v>725</v>
      </c>
      <c r="E375" s="282" t="s">
        <v>732</v>
      </c>
      <c r="F375" s="235">
        <v>0.71</v>
      </c>
      <c r="G375" s="183" t="s">
        <v>125</v>
      </c>
      <c r="H375" s="237" t="s">
        <v>417</v>
      </c>
      <c r="I375" s="243">
        <f t="shared" si="8"/>
        <v>4.26</v>
      </c>
      <c r="J375" s="156" t="s">
        <v>727</v>
      </c>
      <c r="K375" s="169" t="s">
        <v>728</v>
      </c>
      <c r="L375" s="169">
        <v>13918454994</v>
      </c>
      <c r="M375" s="297"/>
      <c r="N375" s="245"/>
      <c r="O375" s="169" t="s">
        <v>128</v>
      </c>
      <c r="P375" s="178"/>
      <c r="Q375" s="178"/>
      <c r="R375" s="178"/>
      <c r="S375" s="178"/>
      <c r="T375" s="178"/>
      <c r="U375" s="178"/>
      <c r="V375" s="251"/>
      <c r="W375" s="183"/>
      <c r="X375" s="110"/>
      <c r="Y375" s="99"/>
      <c r="Z375" s="99"/>
      <c r="AA375" s="99"/>
      <c r="AB375" s="99"/>
      <c r="AC375" s="99"/>
      <c r="AD375" s="99"/>
      <c r="AE375" s="99"/>
      <c r="AF375" s="99"/>
      <c r="AG375" s="99"/>
      <c r="AH375" s="99"/>
      <c r="AI375" s="99"/>
      <c r="AJ375" s="99"/>
      <c r="AK375" s="99"/>
      <c r="AL375" s="99"/>
      <c r="AM375" s="99"/>
      <c r="AN375" s="99"/>
      <c r="AO375" s="99"/>
      <c r="AP375" s="99"/>
      <c r="AQ375" s="99"/>
    </row>
    <row r="376" spans="1:43" s="97" customFormat="1" ht="24">
      <c r="A376" s="239"/>
      <c r="B376" s="178">
        <v>137</v>
      </c>
      <c r="C376" s="281" t="s">
        <v>389</v>
      </c>
      <c r="D376" s="282" t="s">
        <v>725</v>
      </c>
      <c r="E376" s="282" t="s">
        <v>733</v>
      </c>
      <c r="F376" s="235">
        <v>0.71</v>
      </c>
      <c r="G376" s="183" t="s">
        <v>125</v>
      </c>
      <c r="H376" s="237" t="s">
        <v>417</v>
      </c>
      <c r="I376" s="243">
        <f t="shared" si="8"/>
        <v>4.26</v>
      </c>
      <c r="J376" s="156" t="s">
        <v>727</v>
      </c>
      <c r="K376" s="169" t="s">
        <v>728</v>
      </c>
      <c r="L376" s="169">
        <v>13918454994</v>
      </c>
      <c r="M376" s="297"/>
      <c r="N376" s="245"/>
      <c r="O376" s="169" t="s">
        <v>128</v>
      </c>
      <c r="P376" s="178"/>
      <c r="Q376" s="178"/>
      <c r="R376" s="178"/>
      <c r="S376" s="178"/>
      <c r="T376" s="178"/>
      <c r="U376" s="178"/>
      <c r="V376" s="251"/>
      <c r="W376" s="183"/>
      <c r="X376" s="110"/>
      <c r="Y376" s="99"/>
      <c r="Z376" s="99"/>
      <c r="AA376" s="99"/>
      <c r="AB376" s="99"/>
      <c r="AC376" s="99"/>
      <c r="AD376" s="99"/>
      <c r="AE376" s="99"/>
      <c r="AF376" s="99"/>
      <c r="AG376" s="99"/>
      <c r="AH376" s="99"/>
      <c r="AI376" s="99"/>
      <c r="AJ376" s="99"/>
      <c r="AK376" s="99"/>
      <c r="AL376" s="99"/>
      <c r="AM376" s="99"/>
      <c r="AN376" s="99"/>
      <c r="AO376" s="99"/>
      <c r="AP376" s="99"/>
      <c r="AQ376" s="99"/>
    </row>
    <row r="377" spans="1:43" s="97" customFormat="1" ht="24">
      <c r="A377" s="239"/>
      <c r="B377" s="178">
        <v>138</v>
      </c>
      <c r="C377" s="281" t="s">
        <v>389</v>
      </c>
      <c r="D377" s="282" t="s">
        <v>725</v>
      </c>
      <c r="E377" s="282" t="s">
        <v>734</v>
      </c>
      <c r="F377" s="235">
        <v>0.71</v>
      </c>
      <c r="G377" s="183" t="s">
        <v>125</v>
      </c>
      <c r="H377" s="237" t="s">
        <v>417</v>
      </c>
      <c r="I377" s="243">
        <f t="shared" si="8"/>
        <v>4.26</v>
      </c>
      <c r="J377" s="156" t="s">
        <v>727</v>
      </c>
      <c r="K377" s="169" t="s">
        <v>728</v>
      </c>
      <c r="L377" s="169">
        <v>13918454994</v>
      </c>
      <c r="M377" s="297"/>
      <c r="N377" s="245"/>
      <c r="O377" s="169" t="s">
        <v>128</v>
      </c>
      <c r="P377" s="178"/>
      <c r="Q377" s="178"/>
      <c r="R377" s="178"/>
      <c r="S377" s="178"/>
      <c r="T377" s="178"/>
      <c r="U377" s="178"/>
      <c r="V377" s="251"/>
      <c r="W377" s="183"/>
      <c r="X377" s="110"/>
      <c r="Y377" s="99"/>
      <c r="Z377" s="99"/>
      <c r="AA377" s="99"/>
      <c r="AB377" s="99"/>
      <c r="AC377" s="99"/>
      <c r="AD377" s="99"/>
      <c r="AE377" s="99"/>
      <c r="AF377" s="99"/>
      <c r="AG377" s="99"/>
      <c r="AH377" s="99"/>
      <c r="AI377" s="99"/>
      <c r="AJ377" s="99"/>
      <c r="AK377" s="99"/>
      <c r="AL377" s="99"/>
      <c r="AM377" s="99"/>
      <c r="AN377" s="99"/>
      <c r="AO377" s="99"/>
      <c r="AP377" s="99"/>
      <c r="AQ377" s="99"/>
    </row>
    <row r="378" spans="1:24" s="106" customFormat="1" ht="24">
      <c r="A378" s="239"/>
      <c r="B378" s="178">
        <v>139</v>
      </c>
      <c r="C378" s="283" t="s">
        <v>389</v>
      </c>
      <c r="D378" s="284" t="s">
        <v>725</v>
      </c>
      <c r="E378" s="284" t="s">
        <v>735</v>
      </c>
      <c r="F378" s="285">
        <v>0.71</v>
      </c>
      <c r="G378" s="286" t="s">
        <v>125</v>
      </c>
      <c r="H378" s="287" t="s">
        <v>417</v>
      </c>
      <c r="I378" s="298">
        <f t="shared" si="8"/>
        <v>4.26</v>
      </c>
      <c r="J378" s="299" t="s">
        <v>727</v>
      </c>
      <c r="K378" s="300" t="s">
        <v>728</v>
      </c>
      <c r="L378" s="300">
        <v>13918454994</v>
      </c>
      <c r="M378" s="297"/>
      <c r="N378" s="245"/>
      <c r="O378" s="300" t="s">
        <v>128</v>
      </c>
      <c r="P378" s="301"/>
      <c r="Q378" s="301"/>
      <c r="R378" s="301"/>
      <c r="S378" s="301"/>
      <c r="T378" s="301"/>
      <c r="U378" s="301"/>
      <c r="V378" s="301"/>
      <c r="W378" s="183"/>
      <c r="X378" s="303"/>
    </row>
    <row r="379" spans="1:24" s="106" customFormat="1" ht="24">
      <c r="A379" s="239"/>
      <c r="B379" s="178">
        <v>140</v>
      </c>
      <c r="C379" s="283" t="s">
        <v>389</v>
      </c>
      <c r="D379" s="284" t="s">
        <v>725</v>
      </c>
      <c r="E379" s="284" t="s">
        <v>736</v>
      </c>
      <c r="F379" s="285">
        <v>1</v>
      </c>
      <c r="G379" s="286" t="s">
        <v>125</v>
      </c>
      <c r="H379" s="287" t="s">
        <v>417</v>
      </c>
      <c r="I379" s="298">
        <f t="shared" si="8"/>
        <v>6</v>
      </c>
      <c r="J379" s="299" t="s">
        <v>727</v>
      </c>
      <c r="K379" s="300" t="s">
        <v>728</v>
      </c>
      <c r="L379" s="300">
        <v>13918454994</v>
      </c>
      <c r="M379" s="297"/>
      <c r="N379" s="245"/>
      <c r="O379" s="300" t="s">
        <v>128</v>
      </c>
      <c r="P379" s="301"/>
      <c r="Q379" s="301"/>
      <c r="R379" s="301"/>
      <c r="S379" s="301"/>
      <c r="T379" s="301"/>
      <c r="U379" s="301"/>
      <c r="V379" s="301"/>
      <c r="W379" s="183"/>
      <c r="X379" s="303"/>
    </row>
    <row r="380" spans="1:24" s="106" customFormat="1" ht="24">
      <c r="A380" s="239"/>
      <c r="B380" s="178">
        <v>141</v>
      </c>
      <c r="C380" s="283" t="s">
        <v>389</v>
      </c>
      <c r="D380" s="284" t="s">
        <v>725</v>
      </c>
      <c r="E380" s="284" t="s">
        <v>737</v>
      </c>
      <c r="F380" s="285">
        <v>0.71</v>
      </c>
      <c r="G380" s="286" t="s">
        <v>125</v>
      </c>
      <c r="H380" s="287" t="s">
        <v>417</v>
      </c>
      <c r="I380" s="298">
        <f t="shared" si="8"/>
        <v>4.26</v>
      </c>
      <c r="J380" s="299" t="s">
        <v>727</v>
      </c>
      <c r="K380" s="300" t="s">
        <v>728</v>
      </c>
      <c r="L380" s="300">
        <v>13918454994</v>
      </c>
      <c r="M380" s="297"/>
      <c r="N380" s="245"/>
      <c r="O380" s="300" t="s">
        <v>128</v>
      </c>
      <c r="P380" s="301"/>
      <c r="Q380" s="301"/>
      <c r="R380" s="301"/>
      <c r="S380" s="301"/>
      <c r="T380" s="301"/>
      <c r="U380" s="301"/>
      <c r="V380" s="301"/>
      <c r="W380" s="183"/>
      <c r="X380" s="303"/>
    </row>
    <row r="381" spans="1:24" s="106" customFormat="1" ht="24">
      <c r="A381" s="239"/>
      <c r="B381" s="178">
        <v>142</v>
      </c>
      <c r="C381" s="283" t="s">
        <v>389</v>
      </c>
      <c r="D381" s="284" t="s">
        <v>725</v>
      </c>
      <c r="E381" s="284" t="s">
        <v>738</v>
      </c>
      <c r="F381" s="285">
        <v>0.71</v>
      </c>
      <c r="G381" s="286" t="s">
        <v>125</v>
      </c>
      <c r="H381" s="287" t="s">
        <v>417</v>
      </c>
      <c r="I381" s="298">
        <f t="shared" si="8"/>
        <v>4.26</v>
      </c>
      <c r="J381" s="299" t="s">
        <v>727</v>
      </c>
      <c r="K381" s="300" t="s">
        <v>728</v>
      </c>
      <c r="L381" s="300">
        <v>13918454994</v>
      </c>
      <c r="M381" s="297"/>
      <c r="N381" s="245"/>
      <c r="O381" s="300" t="s">
        <v>128</v>
      </c>
      <c r="P381" s="301"/>
      <c r="Q381" s="301"/>
      <c r="R381" s="301"/>
      <c r="S381" s="301"/>
      <c r="T381" s="301"/>
      <c r="U381" s="301"/>
      <c r="V381" s="301"/>
      <c r="W381" s="183"/>
      <c r="X381" s="303"/>
    </row>
    <row r="382" spans="1:24" s="106" customFormat="1" ht="24">
      <c r="A382" s="239"/>
      <c r="B382" s="178">
        <v>143</v>
      </c>
      <c r="C382" s="283" t="s">
        <v>389</v>
      </c>
      <c r="D382" s="284" t="s">
        <v>725</v>
      </c>
      <c r="E382" s="284" t="s">
        <v>739</v>
      </c>
      <c r="F382" s="285">
        <v>0.41</v>
      </c>
      <c r="G382" s="286" t="s">
        <v>125</v>
      </c>
      <c r="H382" s="287" t="s">
        <v>417</v>
      </c>
      <c r="I382" s="298">
        <f t="shared" si="8"/>
        <v>2.46</v>
      </c>
      <c r="J382" s="299" t="s">
        <v>727</v>
      </c>
      <c r="K382" s="300" t="s">
        <v>728</v>
      </c>
      <c r="L382" s="300">
        <v>13918454994</v>
      </c>
      <c r="M382" s="297"/>
      <c r="N382" s="245"/>
      <c r="O382" s="300" t="s">
        <v>128</v>
      </c>
      <c r="P382" s="301"/>
      <c r="Q382" s="301"/>
      <c r="R382" s="301"/>
      <c r="S382" s="301"/>
      <c r="T382" s="301"/>
      <c r="U382" s="301"/>
      <c r="V382" s="301"/>
      <c r="W382" s="183"/>
      <c r="X382" s="303"/>
    </row>
    <row r="383" spans="1:24" s="106" customFormat="1" ht="24">
      <c r="A383" s="239"/>
      <c r="B383" s="178">
        <v>144</v>
      </c>
      <c r="C383" s="283" t="s">
        <v>389</v>
      </c>
      <c r="D383" s="284" t="s">
        <v>725</v>
      </c>
      <c r="E383" s="284" t="s">
        <v>740</v>
      </c>
      <c r="F383" s="285">
        <v>0.49</v>
      </c>
      <c r="G383" s="286" t="s">
        <v>125</v>
      </c>
      <c r="H383" s="287" t="s">
        <v>417</v>
      </c>
      <c r="I383" s="298">
        <f t="shared" si="8"/>
        <v>2.94</v>
      </c>
      <c r="J383" s="299" t="s">
        <v>727</v>
      </c>
      <c r="K383" s="300" t="s">
        <v>728</v>
      </c>
      <c r="L383" s="300">
        <v>13918454994</v>
      </c>
      <c r="M383" s="297"/>
      <c r="N383" s="245"/>
      <c r="O383" s="300" t="s">
        <v>128</v>
      </c>
      <c r="P383" s="301"/>
      <c r="Q383" s="301"/>
      <c r="R383" s="301"/>
      <c r="S383" s="301"/>
      <c r="T383" s="301"/>
      <c r="U383" s="301"/>
      <c r="V383" s="301"/>
      <c r="W383" s="183"/>
      <c r="X383" s="303"/>
    </row>
    <row r="384" spans="1:24" s="106" customFormat="1" ht="24">
      <c r="A384" s="239"/>
      <c r="B384" s="178">
        <v>145</v>
      </c>
      <c r="C384" s="283" t="s">
        <v>389</v>
      </c>
      <c r="D384" s="284" t="s">
        <v>725</v>
      </c>
      <c r="E384" s="284" t="s">
        <v>741</v>
      </c>
      <c r="F384" s="285">
        <v>0.71</v>
      </c>
      <c r="G384" s="286" t="s">
        <v>125</v>
      </c>
      <c r="H384" s="287" t="s">
        <v>417</v>
      </c>
      <c r="I384" s="298">
        <f t="shared" si="8"/>
        <v>4.26</v>
      </c>
      <c r="J384" s="299" t="s">
        <v>727</v>
      </c>
      <c r="K384" s="300" t="s">
        <v>728</v>
      </c>
      <c r="L384" s="300">
        <v>13918454994</v>
      </c>
      <c r="M384" s="297"/>
      <c r="N384" s="245"/>
      <c r="O384" s="300" t="s">
        <v>128</v>
      </c>
      <c r="P384" s="301"/>
      <c r="Q384" s="301"/>
      <c r="R384" s="301"/>
      <c r="S384" s="301"/>
      <c r="T384" s="301"/>
      <c r="U384" s="301"/>
      <c r="V384" s="301"/>
      <c r="W384" s="183"/>
      <c r="X384" s="303"/>
    </row>
    <row r="385" spans="1:24" s="106" customFormat="1" ht="24">
      <c r="A385" s="238"/>
      <c r="B385" s="178">
        <v>146</v>
      </c>
      <c r="C385" s="283" t="s">
        <v>389</v>
      </c>
      <c r="D385" s="284" t="s">
        <v>725</v>
      </c>
      <c r="E385" s="284" t="s">
        <v>742</v>
      </c>
      <c r="F385" s="285">
        <v>0.71</v>
      </c>
      <c r="G385" s="286" t="s">
        <v>125</v>
      </c>
      <c r="H385" s="287" t="s">
        <v>417</v>
      </c>
      <c r="I385" s="298">
        <f t="shared" si="8"/>
        <v>4.26</v>
      </c>
      <c r="J385" s="299" t="s">
        <v>727</v>
      </c>
      <c r="K385" s="300" t="s">
        <v>728</v>
      </c>
      <c r="L385" s="300">
        <v>13918454994</v>
      </c>
      <c r="M385" s="319"/>
      <c r="N385" s="245"/>
      <c r="O385" s="300" t="s">
        <v>128</v>
      </c>
      <c r="P385" s="301"/>
      <c r="Q385" s="301"/>
      <c r="R385" s="301"/>
      <c r="S385" s="301"/>
      <c r="T385" s="301"/>
      <c r="U385" s="301"/>
      <c r="V385" s="301"/>
      <c r="W385" s="183"/>
      <c r="X385" s="303"/>
    </row>
    <row r="386" spans="1:24" s="107" customFormat="1" ht="24">
      <c r="A386" s="233">
        <v>21</v>
      </c>
      <c r="B386" s="178">
        <v>33</v>
      </c>
      <c r="C386" s="304" t="s">
        <v>389</v>
      </c>
      <c r="D386" s="305" t="s">
        <v>743</v>
      </c>
      <c r="E386" s="306" t="s">
        <v>744</v>
      </c>
      <c r="F386" s="307">
        <v>0.1</v>
      </c>
      <c r="G386" s="306" t="s">
        <v>207</v>
      </c>
      <c r="H386" s="308" t="s">
        <v>686</v>
      </c>
      <c r="I386" s="320">
        <v>0.6</v>
      </c>
      <c r="J386" s="306" t="s">
        <v>745</v>
      </c>
      <c r="K386" s="307" t="s">
        <v>746</v>
      </c>
      <c r="L386" s="307">
        <v>13801938239</v>
      </c>
      <c r="M386" s="321">
        <v>0.87</v>
      </c>
      <c r="N386" s="320">
        <v>1.75</v>
      </c>
      <c r="O386" s="307" t="s">
        <v>128</v>
      </c>
      <c r="P386" s="322"/>
      <c r="Q386" s="322"/>
      <c r="R386" s="322"/>
      <c r="S386" s="322"/>
      <c r="T386" s="322"/>
      <c r="U386" s="322"/>
      <c r="V386" s="322"/>
      <c r="W386" s="305" t="s">
        <v>212</v>
      </c>
      <c r="X386" s="333"/>
    </row>
    <row r="387" spans="1:43" s="97" customFormat="1" ht="27" customHeight="1">
      <c r="A387" s="309">
        <v>1</v>
      </c>
      <c r="B387" s="144">
        <v>367</v>
      </c>
      <c r="C387" s="142" t="s">
        <v>747</v>
      </c>
      <c r="D387" s="310" t="s">
        <v>748</v>
      </c>
      <c r="E387" t="s">
        <v>749</v>
      </c>
      <c r="F387" s="182">
        <v>18</v>
      </c>
      <c r="G387" t="s">
        <v>35</v>
      </c>
      <c r="H387" s="311" t="s">
        <v>750</v>
      </c>
      <c r="I387" s="46">
        <v>34.5</v>
      </c>
      <c r="J387" s="46">
        <v>34.5</v>
      </c>
      <c r="K387" s="46">
        <v>34.5</v>
      </c>
      <c r="L387" s="46">
        <v>34.5</v>
      </c>
      <c r="M387" s="2">
        <v>34.5</v>
      </c>
      <c r="N387" s="313">
        <v>117</v>
      </c>
      <c r="O387" s="313" t="s">
        <v>38</v>
      </c>
      <c r="P387" s="323"/>
      <c r="Q387" s="323"/>
      <c r="R387" s="323"/>
      <c r="S387" s="323"/>
      <c r="T387" s="323"/>
      <c r="U387" s="323"/>
      <c r="V387" s="334"/>
      <c r="W387"/>
      <c r="X387" s="323"/>
      <c r="Y387" s="309"/>
      <c r="Z387" s="99"/>
      <c r="AA387" s="99"/>
      <c r="AB387" s="98">
        <f t="shared" si="7"/>
        <v>-48</v>
      </c>
      <c r="AC387" s="99"/>
      <c r="AD387" s="99"/>
      <c r="AE387" s="99"/>
      <c r="AF387" s="99"/>
      <c r="AG387" s="99"/>
      <c r="AH387" s="99"/>
      <c r="AI387" s="99"/>
      <c r="AJ387" s="99"/>
      <c r="AK387" s="99"/>
      <c r="AL387" s="99"/>
      <c r="AM387" s="99"/>
      <c r="AN387" s="99"/>
      <c r="AO387" s="99"/>
      <c r="AP387" s="99"/>
      <c r="AQ387" s="99"/>
    </row>
    <row r="388" spans="1:43" s="97" customFormat="1" ht="13.5">
      <c r="A388" s="309">
        <v>2</v>
      </c>
      <c r="B388" s="144">
        <v>368</v>
      </c>
      <c r="C388" s="142" t="s">
        <v>747</v>
      </c>
      <c r="D388" s="310" t="s">
        <v>751</v>
      </c>
      <c r="E388" t="s">
        <v>752</v>
      </c>
      <c r="F388" s="182">
        <v>1.5</v>
      </c>
      <c r="G388" t="s">
        <v>69</v>
      </c>
      <c r="H388" s="311" t="s">
        <v>680</v>
      </c>
      <c r="I388" s="324">
        <f>0.5*(F388*5+7)</f>
        <v>7.25</v>
      </c>
      <c r="J388" s="46">
        <v>7.25</v>
      </c>
      <c r="K388" s="46">
        <v>7.25</v>
      </c>
      <c r="L388" s="46">
        <v>7.25</v>
      </c>
      <c r="M388" s="2">
        <v>7.25</v>
      </c>
      <c r="N388" s="313">
        <v>66.29</v>
      </c>
      <c r="O388" s="313" t="s">
        <v>38</v>
      </c>
      <c r="P388" s="323"/>
      <c r="Q388" s="323"/>
      <c r="R388" s="323"/>
      <c r="S388" s="323"/>
      <c r="T388" s="323"/>
      <c r="U388" s="323"/>
      <c r="V388" s="334"/>
      <c r="W388"/>
      <c r="X388" s="323"/>
      <c r="Y388" s="309"/>
      <c r="Z388" s="99"/>
      <c r="AA388" s="99"/>
      <c r="AB388" s="98">
        <f t="shared" si="7"/>
        <v>-51.790000000000006</v>
      </c>
      <c r="AC388" s="99"/>
      <c r="AD388" s="99"/>
      <c r="AE388" s="99"/>
      <c r="AF388" s="99"/>
      <c r="AG388" s="99"/>
      <c r="AH388" s="99"/>
      <c r="AI388" s="99"/>
      <c r="AJ388" s="99"/>
      <c r="AK388" s="99"/>
      <c r="AL388" s="99"/>
      <c r="AM388" s="99"/>
      <c r="AN388" s="99"/>
      <c r="AO388" s="99"/>
      <c r="AP388" s="99"/>
      <c r="AQ388" s="99"/>
    </row>
    <row r="389" spans="1:43" s="108" customFormat="1" ht="13.5">
      <c r="A389" s="309">
        <v>3</v>
      </c>
      <c r="B389" s="144">
        <v>369</v>
      </c>
      <c r="C389" s="142" t="s">
        <v>747</v>
      </c>
      <c r="D389" s="310" t="s">
        <v>753</v>
      </c>
      <c r="E389" s="142" t="s">
        <v>261</v>
      </c>
      <c r="F389" s="182">
        <v>0.57</v>
      </c>
      <c r="G389" t="s">
        <v>35</v>
      </c>
      <c r="H389" s="171">
        <v>2019.7</v>
      </c>
      <c r="I389" s="266">
        <f>6*F389</f>
        <v>3.42</v>
      </c>
      <c r="J389" s="325" t="s">
        <v>754</v>
      </c>
      <c r="K389" s="171" t="s">
        <v>755</v>
      </c>
      <c r="L389" s="171">
        <v>18021031626</v>
      </c>
      <c r="M389" s="172">
        <v>6.84</v>
      </c>
      <c r="N389" s="313">
        <v>25</v>
      </c>
      <c r="O389" s="313" t="s">
        <v>38</v>
      </c>
      <c r="P389" s="323"/>
      <c r="Q389" s="323"/>
      <c r="R389" s="323"/>
      <c r="S389" s="323"/>
      <c r="T389" s="323"/>
      <c r="U389" s="323"/>
      <c r="V389" s="334"/>
      <c r="W389"/>
      <c r="X389" s="323">
        <f>400/700</f>
        <v>0.5714285714285714</v>
      </c>
      <c r="Y389" s="335"/>
      <c r="Z389" s="110"/>
      <c r="AA389" s="110"/>
      <c r="AB389" s="98">
        <f t="shared" si="7"/>
        <v>-11.32</v>
      </c>
      <c r="AC389" s="110"/>
      <c r="AD389" s="110"/>
      <c r="AE389" s="110"/>
      <c r="AF389" s="110"/>
      <c r="AG389" s="110"/>
      <c r="AH389" s="110"/>
      <c r="AI389" s="110"/>
      <c r="AJ389" s="110"/>
      <c r="AK389" s="110"/>
      <c r="AL389" s="110"/>
      <c r="AM389" s="110"/>
      <c r="AN389" s="110"/>
      <c r="AO389" s="110"/>
      <c r="AP389" s="110"/>
      <c r="AQ389" s="110"/>
    </row>
    <row r="390" spans="1:43" s="108" customFormat="1" ht="13.5">
      <c r="A390" s="309"/>
      <c r="B390" s="144">
        <v>370</v>
      </c>
      <c r="C390" s="142" t="s">
        <v>747</v>
      </c>
      <c r="D390" s="310"/>
      <c r="E390" s="142" t="s">
        <v>261</v>
      </c>
      <c r="F390" s="182">
        <v>0.57</v>
      </c>
      <c r="G390" t="s">
        <v>35</v>
      </c>
      <c r="H390" s="171">
        <v>2019.7</v>
      </c>
      <c r="I390" s="266">
        <f>6*F390</f>
        <v>3.42</v>
      </c>
      <c r="J390" s="325"/>
      <c r="K390" s="171"/>
      <c r="L390" s="171"/>
      <c r="M390" s="172"/>
      <c r="N390" s="313"/>
      <c r="O390" s="313" t="s">
        <v>38</v>
      </c>
      <c r="P390" s="323"/>
      <c r="Q390" s="323"/>
      <c r="R390" s="323"/>
      <c r="S390" s="323"/>
      <c r="T390" s="323"/>
      <c r="U390" s="323"/>
      <c r="V390" s="334"/>
      <c r="W390"/>
      <c r="X390" s="323"/>
      <c r="Y390" s="336"/>
      <c r="Z390" s="110"/>
      <c r="AA390" s="110"/>
      <c r="AB390" s="98">
        <f t="shared" si="7"/>
        <v>0</v>
      </c>
      <c r="AC390" s="110"/>
      <c r="AD390" s="110"/>
      <c r="AE390" s="110"/>
      <c r="AF390" s="110"/>
      <c r="AG390" s="110"/>
      <c r="AH390" s="110"/>
      <c r="AI390" s="110"/>
      <c r="AJ390" s="110"/>
      <c r="AK390" s="110"/>
      <c r="AL390" s="110"/>
      <c r="AM390" s="110"/>
      <c r="AN390" s="110"/>
      <c r="AO390" s="110"/>
      <c r="AP390" s="110"/>
      <c r="AQ390" s="110"/>
    </row>
    <row r="391" spans="1:43" s="108" customFormat="1" ht="13.5">
      <c r="A391" s="309">
        <v>4</v>
      </c>
      <c r="B391" s="144">
        <v>371</v>
      </c>
      <c r="C391" s="142" t="s">
        <v>747</v>
      </c>
      <c r="D391" s="312" t="s">
        <v>756</v>
      </c>
      <c r="E391" s="142" t="s">
        <v>308</v>
      </c>
      <c r="F391" s="182">
        <v>2</v>
      </c>
      <c r="G391" t="s">
        <v>35</v>
      </c>
      <c r="H391" s="171">
        <v>2019.4</v>
      </c>
      <c r="I391" s="46">
        <v>8.5</v>
      </c>
      <c r="J391" s="171" t="s">
        <v>757</v>
      </c>
      <c r="K391" s="171" t="s">
        <v>758</v>
      </c>
      <c r="L391" s="171">
        <v>64355111</v>
      </c>
      <c r="M391" s="172">
        <v>23</v>
      </c>
      <c r="N391" s="313">
        <v>122</v>
      </c>
      <c r="O391" s="313" t="s">
        <v>38</v>
      </c>
      <c r="P391" s="323"/>
      <c r="Q391" s="323"/>
      <c r="R391" s="323"/>
      <c r="S391" s="323"/>
      <c r="T391" s="323"/>
      <c r="U391" s="323"/>
      <c r="V391" s="334"/>
      <c r="W391"/>
      <c r="X391" s="323"/>
      <c r="Y391" s="335"/>
      <c r="Z391" s="110"/>
      <c r="AA391" s="110"/>
      <c r="AB391" s="98">
        <f t="shared" si="7"/>
        <v>-76</v>
      </c>
      <c r="AC391" s="110"/>
      <c r="AD391" s="110"/>
      <c r="AE391" s="110"/>
      <c r="AF391" s="110"/>
      <c r="AG391" s="110"/>
      <c r="AH391" s="110"/>
      <c r="AI391" s="110"/>
      <c r="AJ391" s="110"/>
      <c r="AK391" s="110"/>
      <c r="AL391" s="110"/>
      <c r="AM391" s="110"/>
      <c r="AN391" s="110"/>
      <c r="AO391" s="110"/>
      <c r="AP391" s="110"/>
      <c r="AQ391" s="110"/>
    </row>
    <row r="392" spans="1:43" s="108" customFormat="1" ht="13.5">
      <c r="A392" s="309"/>
      <c r="B392" s="144">
        <v>372</v>
      </c>
      <c r="C392" s="142" t="s">
        <v>747</v>
      </c>
      <c r="D392" s="312"/>
      <c r="E392" s="142" t="s">
        <v>759</v>
      </c>
      <c r="F392" s="182">
        <v>1</v>
      </c>
      <c r="G392" t="s">
        <v>69</v>
      </c>
      <c r="H392" s="171"/>
      <c r="I392" s="266">
        <v>6</v>
      </c>
      <c r="J392" s="171"/>
      <c r="K392" s="171"/>
      <c r="L392" s="171"/>
      <c r="M392" s="172"/>
      <c r="N392" s="313"/>
      <c r="O392" s="313" t="s">
        <v>38</v>
      </c>
      <c r="P392" s="323"/>
      <c r="Q392" s="323"/>
      <c r="R392" s="323"/>
      <c r="S392" s="323"/>
      <c r="T392" s="323"/>
      <c r="U392" s="323"/>
      <c r="V392" s="334"/>
      <c r="W392"/>
      <c r="X392" s="323"/>
      <c r="Y392" s="337"/>
      <c r="Z392" s="110"/>
      <c r="AA392" s="110"/>
      <c r="AB392" s="98">
        <f t="shared" si="7"/>
        <v>0</v>
      </c>
      <c r="AC392" s="110"/>
      <c r="AD392" s="110"/>
      <c r="AE392" s="110"/>
      <c r="AF392" s="110"/>
      <c r="AG392" s="110"/>
      <c r="AH392" s="110"/>
      <c r="AI392" s="110"/>
      <c r="AJ392" s="110"/>
      <c r="AK392" s="110"/>
      <c r="AL392" s="110"/>
      <c r="AM392" s="110"/>
      <c r="AN392" s="110"/>
      <c r="AO392" s="110"/>
      <c r="AP392" s="110"/>
      <c r="AQ392" s="110"/>
    </row>
    <row r="393" spans="1:43" s="108" customFormat="1" ht="13.5">
      <c r="A393" s="309"/>
      <c r="B393" s="144">
        <v>373</v>
      </c>
      <c r="C393" s="142" t="s">
        <v>747</v>
      </c>
      <c r="D393" s="312"/>
      <c r="E393" s="142" t="s">
        <v>760</v>
      </c>
      <c r="F393" s="182">
        <v>2</v>
      </c>
      <c r="G393"/>
      <c r="H393" s="171"/>
      <c r="I393" s="46">
        <v>8.5</v>
      </c>
      <c r="J393" s="171"/>
      <c r="K393" s="171"/>
      <c r="L393" s="171"/>
      <c r="M393" s="172"/>
      <c r="N393" s="313"/>
      <c r="O393" s="313" t="s">
        <v>38</v>
      </c>
      <c r="P393" s="323"/>
      <c r="Q393" s="323"/>
      <c r="R393" s="323"/>
      <c r="S393" s="323"/>
      <c r="T393" s="323"/>
      <c r="U393" s="323"/>
      <c r="V393" s="334"/>
      <c r="W393"/>
      <c r="X393" s="323"/>
      <c r="Y393" s="336"/>
      <c r="Z393" s="110"/>
      <c r="AA393" s="110"/>
      <c r="AB393" s="98">
        <f t="shared" si="7"/>
        <v>0</v>
      </c>
      <c r="AC393" s="110"/>
      <c r="AD393" s="110"/>
      <c r="AE393" s="110"/>
      <c r="AF393" s="110"/>
      <c r="AG393" s="110"/>
      <c r="AH393" s="110"/>
      <c r="AI393" s="110"/>
      <c r="AJ393" s="110"/>
      <c r="AK393" s="110"/>
      <c r="AL393" s="110"/>
      <c r="AM393" s="110"/>
      <c r="AN393" s="110"/>
      <c r="AO393" s="110"/>
      <c r="AP393" s="110"/>
      <c r="AQ393" s="110"/>
    </row>
    <row r="394" spans="1:43" s="108" customFormat="1" ht="13.5">
      <c r="A394" s="309">
        <v>5</v>
      </c>
      <c r="B394" s="144">
        <v>374</v>
      </c>
      <c r="C394" s="142" t="s">
        <v>747</v>
      </c>
      <c r="D394" s="312" t="s">
        <v>761</v>
      </c>
      <c r="E394" s="142" t="s">
        <v>762</v>
      </c>
      <c r="F394" s="182">
        <v>4</v>
      </c>
      <c r="G394" t="s">
        <v>35</v>
      </c>
      <c r="H394" s="171" t="s">
        <v>763</v>
      </c>
      <c r="I394" s="46">
        <v>13.5</v>
      </c>
      <c r="J394" s="171" t="s">
        <v>764</v>
      </c>
      <c r="K394" s="171" t="s">
        <v>765</v>
      </c>
      <c r="L394" s="171">
        <v>13901891235</v>
      </c>
      <c r="M394" s="172">
        <v>30.45</v>
      </c>
      <c r="N394" s="313">
        <v>63.9</v>
      </c>
      <c r="O394" s="313" t="s">
        <v>38</v>
      </c>
      <c r="P394" s="323"/>
      <c r="Q394" s="323"/>
      <c r="R394" s="323"/>
      <c r="S394" s="323"/>
      <c r="T394" s="323"/>
      <c r="U394" s="323"/>
      <c r="V394" s="334"/>
      <c r="W394"/>
      <c r="X394" s="323"/>
      <c r="Y394" s="335">
        <v>3</v>
      </c>
      <c r="Z394" s="110"/>
      <c r="AA394" s="110"/>
      <c r="AB394" s="98">
        <f t="shared" si="7"/>
        <v>-3</v>
      </c>
      <c r="AC394" s="110"/>
      <c r="AD394" s="110"/>
      <c r="AE394" s="110"/>
      <c r="AF394" s="110"/>
      <c r="AG394" s="110"/>
      <c r="AH394" s="110"/>
      <c r="AI394" s="110"/>
      <c r="AJ394" s="110"/>
      <c r="AK394" s="110"/>
      <c r="AL394" s="110"/>
      <c r="AM394" s="110"/>
      <c r="AN394" s="110"/>
      <c r="AO394" s="110"/>
      <c r="AP394" s="110"/>
      <c r="AQ394" s="110"/>
    </row>
    <row r="395" spans="1:43" s="108" customFormat="1" ht="13.5">
      <c r="A395" s="309"/>
      <c r="B395" s="144">
        <v>375</v>
      </c>
      <c r="C395" s="142" t="s">
        <v>747</v>
      </c>
      <c r="D395" s="312"/>
      <c r="E395" s="142" t="s">
        <v>766</v>
      </c>
      <c r="F395" s="182">
        <v>6.3</v>
      </c>
      <c r="G395" t="s">
        <v>35</v>
      </c>
      <c r="H395" s="171"/>
      <c r="I395" s="46">
        <v>16.95</v>
      </c>
      <c r="J395" s="171"/>
      <c r="K395" s="171"/>
      <c r="L395" s="171"/>
      <c r="M395" s="220"/>
      <c r="N395" s="313"/>
      <c r="O395" s="313" t="s">
        <v>38</v>
      </c>
      <c r="P395" s="323"/>
      <c r="Q395" s="323"/>
      <c r="R395" s="323"/>
      <c r="S395" s="323"/>
      <c r="T395" s="323"/>
      <c r="U395" s="323"/>
      <c r="V395" s="334"/>
      <c r="W395"/>
      <c r="X395" s="323"/>
      <c r="Y395" s="336"/>
      <c r="Z395" s="110"/>
      <c r="AA395" s="110"/>
      <c r="AB395" s="98">
        <f t="shared" si="7"/>
        <v>0</v>
      </c>
      <c r="AC395" s="110"/>
      <c r="AD395" s="110"/>
      <c r="AE395" s="110"/>
      <c r="AF395" s="110"/>
      <c r="AG395" s="110"/>
      <c r="AH395" s="110"/>
      <c r="AI395" s="110"/>
      <c r="AJ395" s="110"/>
      <c r="AK395" s="110"/>
      <c r="AL395" s="110"/>
      <c r="AM395" s="110"/>
      <c r="AN395" s="110"/>
      <c r="AO395" s="110"/>
      <c r="AP395" s="110"/>
      <c r="AQ395" s="110"/>
    </row>
    <row r="396" spans="1:43" s="108" customFormat="1" ht="13.5">
      <c r="A396" s="309">
        <v>6</v>
      </c>
      <c r="B396" s="144">
        <v>376</v>
      </c>
      <c r="C396" s="142" t="s">
        <v>747</v>
      </c>
      <c r="D396" s="312" t="s">
        <v>767</v>
      </c>
      <c r="E396" s="211" t="s">
        <v>768</v>
      </c>
      <c r="F396" s="313">
        <v>6</v>
      </c>
      <c r="G396" t="s">
        <v>35</v>
      </c>
      <c r="H396" s="313" t="s">
        <v>769</v>
      </c>
      <c r="I396" s="46">
        <v>16.5</v>
      </c>
      <c r="J396" s="313" t="s">
        <v>770</v>
      </c>
      <c r="K396" s="313" t="s">
        <v>771</v>
      </c>
      <c r="L396" s="313">
        <v>13818029506</v>
      </c>
      <c r="M396" s="168">
        <v>33</v>
      </c>
      <c r="N396" s="313">
        <v>130</v>
      </c>
      <c r="O396" s="313" t="s">
        <v>38</v>
      </c>
      <c r="P396" s="323"/>
      <c r="Q396" s="323"/>
      <c r="R396" s="323"/>
      <c r="S396" s="323"/>
      <c r="T396" s="323"/>
      <c r="U396" s="323"/>
      <c r="V396" s="334"/>
      <c r="W396"/>
      <c r="X396" s="323"/>
      <c r="Y396" s="338"/>
      <c r="Z396" s="110"/>
      <c r="AA396" s="110"/>
      <c r="AB396" s="98">
        <f t="shared" si="7"/>
        <v>-64</v>
      </c>
      <c r="AC396" s="110"/>
      <c r="AD396" s="110"/>
      <c r="AE396" s="110"/>
      <c r="AF396" s="110"/>
      <c r="AG396" s="110"/>
      <c r="AH396" s="110"/>
      <c r="AI396" s="110"/>
      <c r="AJ396" s="110"/>
      <c r="AK396" s="110"/>
      <c r="AL396" s="110"/>
      <c r="AM396" s="110"/>
      <c r="AN396" s="110"/>
      <c r="AO396" s="110"/>
      <c r="AP396" s="110"/>
      <c r="AQ396" s="110"/>
    </row>
    <row r="397" spans="1:43" s="108" customFormat="1" ht="13.5">
      <c r="A397" s="309"/>
      <c r="B397" s="144">
        <v>377</v>
      </c>
      <c r="C397" s="142" t="s">
        <v>747</v>
      </c>
      <c r="D397" s="312"/>
      <c r="E397" s="211" t="s">
        <v>768</v>
      </c>
      <c r="F397" s="313">
        <v>6</v>
      </c>
      <c r="G397"/>
      <c r="H397" s="313"/>
      <c r="I397" s="46">
        <v>16.5</v>
      </c>
      <c r="J397" s="313"/>
      <c r="K397" s="313"/>
      <c r="L397" s="313"/>
      <c r="M397" s="168"/>
      <c r="N397" s="313"/>
      <c r="O397" s="313"/>
      <c r="P397" s="323"/>
      <c r="Q397" s="323"/>
      <c r="R397" s="323"/>
      <c r="S397" s="323"/>
      <c r="T397" s="323"/>
      <c r="U397" s="323"/>
      <c r="V397" s="334"/>
      <c r="W397"/>
      <c r="X397" s="323"/>
      <c r="Y397" s="339"/>
      <c r="Z397" s="110"/>
      <c r="AA397" s="110"/>
      <c r="AB397" s="98">
        <f t="shared" si="7"/>
        <v>0</v>
      </c>
      <c r="AC397" s="110"/>
      <c r="AD397" s="110"/>
      <c r="AE397" s="110"/>
      <c r="AF397" s="110"/>
      <c r="AG397" s="110"/>
      <c r="AH397" s="110"/>
      <c r="AI397" s="110"/>
      <c r="AJ397" s="110"/>
      <c r="AK397" s="110"/>
      <c r="AL397" s="110"/>
      <c r="AM397" s="110"/>
      <c r="AN397" s="110"/>
      <c r="AO397" s="110"/>
      <c r="AP397" s="110"/>
      <c r="AQ397" s="110"/>
    </row>
    <row r="398" spans="1:28" s="109" customFormat="1" ht="24" customHeight="1">
      <c r="A398" s="314">
        <v>7</v>
      </c>
      <c r="B398" s="144">
        <v>378</v>
      </c>
      <c r="C398" s="186" t="s">
        <v>747</v>
      </c>
      <c r="D398" s="273" t="s">
        <v>772</v>
      </c>
      <c r="E398" s="186" t="s">
        <v>773</v>
      </c>
      <c r="F398" s="182">
        <v>15</v>
      </c>
      <c r="G398" t="s">
        <v>35</v>
      </c>
      <c r="H398" s="198" t="s">
        <v>774</v>
      </c>
      <c r="I398" s="46">
        <v>30</v>
      </c>
      <c r="J398" s="198" t="s">
        <v>775</v>
      </c>
      <c r="K398" s="198" t="s">
        <v>776</v>
      </c>
      <c r="L398" s="198">
        <v>13524669380</v>
      </c>
      <c r="M398" s="263">
        <v>29.5</v>
      </c>
      <c r="N398" s="198">
        <v>59</v>
      </c>
      <c r="O398" s="198" t="s">
        <v>38</v>
      </c>
      <c r="P398" s="326"/>
      <c r="Q398" s="326"/>
      <c r="R398" s="326"/>
      <c r="S398" s="326"/>
      <c r="T398" s="326"/>
      <c r="U398" s="326"/>
      <c r="V398" s="326"/>
      <c r="W398" t="s">
        <v>39</v>
      </c>
      <c r="X398" s="326">
        <f>10.5/0.7</f>
        <v>15.000000000000002</v>
      </c>
      <c r="Y398" s="340"/>
      <c r="AB398" s="98">
        <f t="shared" si="7"/>
        <v>0</v>
      </c>
    </row>
    <row r="399" spans="1:28" s="109" customFormat="1" ht="19.5" customHeight="1">
      <c r="A399" s="314">
        <v>8</v>
      </c>
      <c r="B399" s="144">
        <v>379</v>
      </c>
      <c r="C399" s="186" t="s">
        <v>747</v>
      </c>
      <c r="D399" s="273" t="s">
        <v>777</v>
      </c>
      <c r="E399" s="186" t="s">
        <v>434</v>
      </c>
      <c r="F399" s="182">
        <v>4</v>
      </c>
      <c r="G399" t="s">
        <v>35</v>
      </c>
      <c r="H399" s="198" t="s">
        <v>778</v>
      </c>
      <c r="I399" s="46">
        <v>13.5</v>
      </c>
      <c r="J399" s="198" t="s">
        <v>779</v>
      </c>
      <c r="K399" s="198" t="s">
        <v>780</v>
      </c>
      <c r="L399" s="198">
        <v>17721364120</v>
      </c>
      <c r="M399" s="263">
        <v>12.45</v>
      </c>
      <c r="N399" s="198">
        <v>24.9</v>
      </c>
      <c r="O399" s="198" t="s">
        <v>38</v>
      </c>
      <c r="P399" s="326"/>
      <c r="Q399" s="326"/>
      <c r="R399" s="326"/>
      <c r="S399" s="326"/>
      <c r="T399" s="326"/>
      <c r="U399" s="326"/>
      <c r="V399" s="326"/>
      <c r="W399" t="s">
        <v>39</v>
      </c>
      <c r="X399" s="326"/>
      <c r="Y399" s="340">
        <v>0.8</v>
      </c>
      <c r="AB399" s="98">
        <f t="shared" si="7"/>
        <v>0</v>
      </c>
    </row>
    <row r="400" spans="1:43" s="108" customFormat="1" ht="24">
      <c r="A400" s="309">
        <v>9</v>
      </c>
      <c r="B400" s="144">
        <v>380</v>
      </c>
      <c r="C400" s="142" t="s">
        <v>747</v>
      </c>
      <c r="D400" s="312" t="s">
        <v>781</v>
      </c>
      <c r="E400" s="211" t="s">
        <v>782</v>
      </c>
      <c r="F400" s="313">
        <v>0.5</v>
      </c>
      <c r="G400" s="169" t="s">
        <v>437</v>
      </c>
      <c r="H400" s="313" t="s">
        <v>783</v>
      </c>
      <c r="I400" s="69">
        <v>3</v>
      </c>
      <c r="J400" s="313" t="s">
        <v>784</v>
      </c>
      <c r="K400" s="313" t="s">
        <v>785</v>
      </c>
      <c r="L400" s="313">
        <v>13601776629</v>
      </c>
      <c r="M400" s="2">
        <v>3</v>
      </c>
      <c r="N400" s="313">
        <v>9</v>
      </c>
      <c r="O400" s="313" t="s">
        <v>128</v>
      </c>
      <c r="P400" s="323"/>
      <c r="Q400" s="323"/>
      <c r="R400" s="323"/>
      <c r="S400" s="323"/>
      <c r="T400" s="323"/>
      <c r="U400" s="323"/>
      <c r="V400" s="334"/>
      <c r="W400"/>
      <c r="X400" s="323"/>
      <c r="Y400" s="340"/>
      <c r="Z400" s="110"/>
      <c r="AA400" s="110"/>
      <c r="AB400" s="98">
        <f t="shared" si="7"/>
        <v>-3</v>
      </c>
      <c r="AC400" s="110"/>
      <c r="AD400" s="110"/>
      <c r="AE400" s="110"/>
      <c r="AF400" s="110"/>
      <c r="AG400" s="110"/>
      <c r="AH400" s="110"/>
      <c r="AI400" s="110"/>
      <c r="AJ400" s="110"/>
      <c r="AK400" s="110"/>
      <c r="AL400" s="110"/>
      <c r="AM400" s="110"/>
      <c r="AN400" s="110"/>
      <c r="AO400" s="110"/>
      <c r="AP400" s="110"/>
      <c r="AQ400" s="110"/>
    </row>
    <row r="401" spans="1:43" s="108" customFormat="1" ht="24">
      <c r="A401" s="309">
        <v>10</v>
      </c>
      <c r="B401" s="144">
        <v>381</v>
      </c>
      <c r="C401" s="142" t="s">
        <v>747</v>
      </c>
      <c r="D401" s="312" t="s">
        <v>786</v>
      </c>
      <c r="E401" s="211" t="s">
        <v>787</v>
      </c>
      <c r="F401" s="313">
        <v>1</v>
      </c>
      <c r="G401" s="313" t="s">
        <v>35</v>
      </c>
      <c r="H401">
        <v>2019.1</v>
      </c>
      <c r="I401" s="69">
        <v>6</v>
      </c>
      <c r="J401" s="313" t="s">
        <v>788</v>
      </c>
      <c r="K401" s="313" t="s">
        <v>789</v>
      </c>
      <c r="L401" s="313">
        <v>13482025649</v>
      </c>
      <c r="M401" s="168">
        <v>12</v>
      </c>
      <c r="N401" s="313">
        <v>34.5</v>
      </c>
      <c r="O401" s="313" t="s">
        <v>38</v>
      </c>
      <c r="P401" s="323"/>
      <c r="Q401" s="323"/>
      <c r="R401" s="323"/>
      <c r="S401" s="323"/>
      <c r="T401" s="323"/>
      <c r="U401" s="323"/>
      <c r="V401" s="334"/>
      <c r="W401"/>
      <c r="X401" s="323"/>
      <c r="Y401" s="338"/>
      <c r="Z401" s="110"/>
      <c r="AA401" s="110"/>
      <c r="AB401" s="98">
        <f t="shared" si="7"/>
        <v>-10.5</v>
      </c>
      <c r="AC401" s="110"/>
      <c r="AD401" s="110"/>
      <c r="AE401" s="110"/>
      <c r="AF401" s="110"/>
      <c r="AG401" s="110"/>
      <c r="AH401" s="110"/>
      <c r="AI401" s="110"/>
      <c r="AJ401" s="110"/>
      <c r="AK401" s="110"/>
      <c r="AL401" s="110"/>
      <c r="AM401" s="110"/>
      <c r="AN401" s="110"/>
      <c r="AO401" s="110"/>
      <c r="AP401" s="110"/>
      <c r="AQ401" s="110"/>
    </row>
    <row r="402" spans="1:43" s="108" customFormat="1" ht="24">
      <c r="A402" s="309"/>
      <c r="B402" s="144">
        <v>382</v>
      </c>
      <c r="C402" s="142" t="s">
        <v>747</v>
      </c>
      <c r="D402" s="312"/>
      <c r="E402" s="211" t="s">
        <v>787</v>
      </c>
      <c r="F402" s="313">
        <v>1</v>
      </c>
      <c r="G402" s="313" t="s">
        <v>35</v>
      </c>
      <c r="H402"/>
      <c r="I402" s="69">
        <v>6</v>
      </c>
      <c r="J402" s="313"/>
      <c r="K402" s="313"/>
      <c r="L402" s="313"/>
      <c r="M402" s="168"/>
      <c r="N402" s="313"/>
      <c r="O402" s="313"/>
      <c r="P402" s="323"/>
      <c r="Q402" s="323"/>
      <c r="R402" s="323"/>
      <c r="S402" s="323"/>
      <c r="T402" s="323"/>
      <c r="U402" s="323"/>
      <c r="V402" s="334"/>
      <c r="W402"/>
      <c r="X402" s="323"/>
      <c r="Y402" s="339"/>
      <c r="Z402" s="110"/>
      <c r="AA402" s="110"/>
      <c r="AB402" s="98">
        <f t="shared" si="7"/>
        <v>0</v>
      </c>
      <c r="AC402" s="110"/>
      <c r="AD402" s="110"/>
      <c r="AE402" s="110"/>
      <c r="AF402" s="110"/>
      <c r="AG402" s="110"/>
      <c r="AH402" s="110"/>
      <c r="AI402" s="110"/>
      <c r="AJ402" s="110"/>
      <c r="AK402" s="110"/>
      <c r="AL402" s="110"/>
      <c r="AM402" s="110"/>
      <c r="AN402" s="110"/>
      <c r="AO402" s="110"/>
      <c r="AP402" s="110"/>
      <c r="AQ402" s="110"/>
    </row>
    <row r="403" spans="1:28" s="109" customFormat="1" ht="13.5">
      <c r="A403" s="314">
        <v>11</v>
      </c>
      <c r="B403" s="144">
        <v>383</v>
      </c>
      <c r="C403" s="186" t="s">
        <v>747</v>
      </c>
      <c r="D403" s="273" t="s">
        <v>790</v>
      </c>
      <c r="E403" s="186" t="s">
        <v>791</v>
      </c>
      <c r="F403" s="182">
        <v>2</v>
      </c>
      <c r="G403" t="s">
        <v>35</v>
      </c>
      <c r="H403" s="198">
        <v>2019.3</v>
      </c>
      <c r="I403" s="46">
        <v>8.5</v>
      </c>
      <c r="J403" s="198" t="s">
        <v>792</v>
      </c>
      <c r="K403" s="198" t="s">
        <v>793</v>
      </c>
      <c r="L403" s="198">
        <v>13601957177</v>
      </c>
      <c r="M403" s="2">
        <v>13.9</v>
      </c>
      <c r="N403" s="198">
        <v>27.8</v>
      </c>
      <c r="O403" s="198" t="s">
        <v>38</v>
      </c>
      <c r="P403" s="326"/>
      <c r="Q403" s="326"/>
      <c r="R403" s="326"/>
      <c r="S403" s="326"/>
      <c r="T403" s="326"/>
      <c r="U403" s="326"/>
      <c r="V403" s="326"/>
      <c r="W403" t="s">
        <v>39</v>
      </c>
      <c r="X403" s="326"/>
      <c r="Y403" s="341"/>
      <c r="AB403" s="98">
        <f t="shared" si="7"/>
        <v>0</v>
      </c>
    </row>
    <row r="404" spans="1:28" s="109" customFormat="1" ht="13.5">
      <c r="A404" s="314"/>
      <c r="B404" s="144">
        <v>384</v>
      </c>
      <c r="C404" s="186" t="s">
        <v>747</v>
      </c>
      <c r="D404" s="273"/>
      <c r="E404" s="186" t="s">
        <v>791</v>
      </c>
      <c r="F404" s="182">
        <v>2</v>
      </c>
      <c r="G404"/>
      <c r="H404" s="198"/>
      <c r="I404" s="46">
        <v>8.5</v>
      </c>
      <c r="J404" s="198"/>
      <c r="K404" s="198"/>
      <c r="L404" s="198"/>
      <c r="M404" s="2"/>
      <c r="N404" s="198"/>
      <c r="O404" s="198"/>
      <c r="P404" s="326"/>
      <c r="Q404" s="326"/>
      <c r="R404" s="326"/>
      <c r="S404" s="326"/>
      <c r="T404" s="326"/>
      <c r="U404" s="326"/>
      <c r="V404" s="326"/>
      <c r="W404"/>
      <c r="X404" s="326"/>
      <c r="Y404" s="342"/>
      <c r="AB404" s="98">
        <f t="shared" si="7"/>
        <v>0</v>
      </c>
    </row>
    <row r="405" spans="1:43" s="108" customFormat="1" ht="13.5">
      <c r="A405" s="309">
        <v>12</v>
      </c>
      <c r="B405" s="144">
        <v>385</v>
      </c>
      <c r="C405" s="142" t="s">
        <v>747</v>
      </c>
      <c r="D405" s="312" t="s">
        <v>794</v>
      </c>
      <c r="E405" s="211" t="s">
        <v>795</v>
      </c>
      <c r="F405" s="313">
        <v>4</v>
      </c>
      <c r="G405" t="s">
        <v>35</v>
      </c>
      <c r="H405" s="313" t="s">
        <v>796</v>
      </c>
      <c r="I405" s="46">
        <v>13.5</v>
      </c>
      <c r="J405" s="313" t="s">
        <v>797</v>
      </c>
      <c r="K405" s="313" t="s">
        <v>798</v>
      </c>
      <c r="L405" s="313">
        <v>17317390048</v>
      </c>
      <c r="M405" s="168">
        <v>54</v>
      </c>
      <c r="N405" s="313">
        <v>138</v>
      </c>
      <c r="O405" s="313" t="s">
        <v>38</v>
      </c>
      <c r="P405" s="323"/>
      <c r="Q405" s="323"/>
      <c r="R405" s="323"/>
      <c r="S405" s="323"/>
      <c r="T405" s="323"/>
      <c r="U405" s="323"/>
      <c r="V405" s="334"/>
      <c r="W405"/>
      <c r="X405" s="323"/>
      <c r="Y405" s="335"/>
      <c r="Z405" s="110"/>
      <c r="AA405" s="110"/>
      <c r="AB405" s="98">
        <f aca="true" t="shared" si="9" ref="AB405:AB468">M405*2-N405</f>
        <v>-30</v>
      </c>
      <c r="AC405" s="110"/>
      <c r="AD405" s="110"/>
      <c r="AE405" s="110"/>
      <c r="AF405" s="110"/>
      <c r="AG405" s="110"/>
      <c r="AH405" s="110"/>
      <c r="AI405" s="110"/>
      <c r="AJ405" s="110"/>
      <c r="AK405" s="110"/>
      <c r="AL405" s="110"/>
      <c r="AM405" s="110"/>
      <c r="AN405" s="110"/>
      <c r="AO405" s="110"/>
      <c r="AP405" s="110"/>
      <c r="AQ405" s="110"/>
    </row>
    <row r="406" spans="1:43" s="108" customFormat="1" ht="13.5">
      <c r="A406" s="309"/>
      <c r="B406" s="144">
        <v>386</v>
      </c>
      <c r="C406" s="142" t="s">
        <v>747</v>
      </c>
      <c r="D406" s="312"/>
      <c r="E406" s="211" t="s">
        <v>795</v>
      </c>
      <c r="F406" s="313">
        <v>4</v>
      </c>
      <c r="G406" t="s">
        <v>35</v>
      </c>
      <c r="H406" s="313"/>
      <c r="I406" s="46">
        <v>13.5</v>
      </c>
      <c r="J406" s="313"/>
      <c r="K406" s="313"/>
      <c r="L406" s="313"/>
      <c r="M406" s="169"/>
      <c r="N406" s="313"/>
      <c r="O406" s="313" t="s">
        <v>38</v>
      </c>
      <c r="P406" s="323"/>
      <c r="Q406" s="323"/>
      <c r="R406" s="323"/>
      <c r="S406" s="323"/>
      <c r="T406" s="323"/>
      <c r="U406" s="323"/>
      <c r="V406" s="334"/>
      <c r="W406"/>
      <c r="X406" s="323"/>
      <c r="Y406" s="337"/>
      <c r="Z406" s="110"/>
      <c r="AA406" s="110"/>
      <c r="AB406" s="98">
        <f t="shared" si="9"/>
        <v>0</v>
      </c>
      <c r="AC406" s="110"/>
      <c r="AD406" s="110"/>
      <c r="AE406" s="110"/>
      <c r="AF406" s="110"/>
      <c r="AG406" s="110"/>
      <c r="AH406" s="110"/>
      <c r="AI406" s="110"/>
      <c r="AJ406" s="110"/>
      <c r="AK406" s="110"/>
      <c r="AL406" s="110"/>
      <c r="AM406" s="110"/>
      <c r="AN406" s="110"/>
      <c r="AO406" s="110"/>
      <c r="AP406" s="110"/>
      <c r="AQ406" s="110"/>
    </row>
    <row r="407" spans="1:43" s="108" customFormat="1" ht="13.5">
      <c r="A407" s="309"/>
      <c r="B407" s="144">
        <v>387</v>
      </c>
      <c r="C407" s="142" t="s">
        <v>747</v>
      </c>
      <c r="D407" s="312"/>
      <c r="E407" s="211" t="s">
        <v>795</v>
      </c>
      <c r="F407" s="313">
        <v>4</v>
      </c>
      <c r="G407" t="s">
        <v>35</v>
      </c>
      <c r="H407" s="313"/>
      <c r="I407" s="46">
        <v>13.5</v>
      </c>
      <c r="J407" s="313"/>
      <c r="K407" s="313"/>
      <c r="L407" s="313"/>
      <c r="M407" s="169"/>
      <c r="N407" s="313"/>
      <c r="O407" s="313" t="s">
        <v>38</v>
      </c>
      <c r="P407" s="323"/>
      <c r="Q407" s="323"/>
      <c r="R407" s="323"/>
      <c r="S407" s="323"/>
      <c r="T407" s="323"/>
      <c r="U407" s="323"/>
      <c r="V407" s="334"/>
      <c r="W407"/>
      <c r="X407" s="323"/>
      <c r="Y407" s="337"/>
      <c r="Z407" s="110"/>
      <c r="AA407" s="110"/>
      <c r="AB407" s="98">
        <f t="shared" si="9"/>
        <v>0</v>
      </c>
      <c r="AC407" s="110"/>
      <c r="AD407" s="110"/>
      <c r="AE407" s="110"/>
      <c r="AF407" s="110"/>
      <c r="AG407" s="110"/>
      <c r="AH407" s="110"/>
      <c r="AI407" s="110"/>
      <c r="AJ407" s="110"/>
      <c r="AK407" s="110"/>
      <c r="AL407" s="110"/>
      <c r="AM407" s="110"/>
      <c r="AN407" s="110"/>
      <c r="AO407" s="110"/>
      <c r="AP407" s="110"/>
      <c r="AQ407" s="110"/>
    </row>
    <row r="408" spans="1:43" s="108" customFormat="1" ht="13.5">
      <c r="A408" s="309"/>
      <c r="B408" s="144">
        <v>388</v>
      </c>
      <c r="C408" s="142" t="s">
        <v>747</v>
      </c>
      <c r="D408" s="312"/>
      <c r="E408" s="211" t="s">
        <v>795</v>
      </c>
      <c r="F408" s="313">
        <v>4</v>
      </c>
      <c r="G408" t="s">
        <v>35</v>
      </c>
      <c r="H408" s="313"/>
      <c r="I408" s="46">
        <v>13.5</v>
      </c>
      <c r="J408" s="313"/>
      <c r="K408" s="313"/>
      <c r="L408" s="313"/>
      <c r="M408" s="169"/>
      <c r="N408" s="313"/>
      <c r="O408" s="313" t="s">
        <v>38</v>
      </c>
      <c r="P408" s="323"/>
      <c r="Q408" s="323"/>
      <c r="R408" s="323"/>
      <c r="S408" s="323"/>
      <c r="T408" s="323"/>
      <c r="U408" s="323"/>
      <c r="V408" s="334"/>
      <c r="W408"/>
      <c r="X408" s="323"/>
      <c r="Y408" s="336"/>
      <c r="Z408" s="110"/>
      <c r="AA408" s="110"/>
      <c r="AB408" s="98">
        <f t="shared" si="9"/>
        <v>0</v>
      </c>
      <c r="AC408" s="110"/>
      <c r="AD408" s="110"/>
      <c r="AE408" s="110"/>
      <c r="AF408" s="110"/>
      <c r="AG408" s="110"/>
      <c r="AH408" s="110"/>
      <c r="AI408" s="110"/>
      <c r="AJ408" s="110"/>
      <c r="AK408" s="110"/>
      <c r="AL408" s="110"/>
      <c r="AM408" s="110"/>
      <c r="AN408" s="110"/>
      <c r="AO408" s="110"/>
      <c r="AP408" s="110"/>
      <c r="AQ408" s="110"/>
    </row>
    <row r="409" spans="1:28" s="109" customFormat="1" ht="24">
      <c r="A409" s="314">
        <v>13</v>
      </c>
      <c r="B409" s="144">
        <v>389</v>
      </c>
      <c r="C409" s="186" t="s">
        <v>747</v>
      </c>
      <c r="D409" s="273" t="s">
        <v>799</v>
      </c>
      <c r="E409" s="186" t="s">
        <v>800</v>
      </c>
      <c r="F409" s="182">
        <v>3.4</v>
      </c>
      <c r="G409" t="s">
        <v>437</v>
      </c>
      <c r="H409" s="198">
        <v>2018.12</v>
      </c>
      <c r="I409" s="46">
        <v>12</v>
      </c>
      <c r="J409" s="198" t="s">
        <v>801</v>
      </c>
      <c r="K409" s="198" t="s">
        <v>802</v>
      </c>
      <c r="L409" s="198">
        <v>15026519107</v>
      </c>
      <c r="M409" s="263">
        <v>8.91</v>
      </c>
      <c r="N409" s="198">
        <v>17.83</v>
      </c>
      <c r="O409" s="198" t="s">
        <v>128</v>
      </c>
      <c r="P409" s="326"/>
      <c r="Q409" s="326"/>
      <c r="R409" s="326"/>
      <c r="S409" s="326"/>
      <c r="T409" s="326"/>
      <c r="U409" s="326"/>
      <c r="V409" s="326"/>
      <c r="W409" t="s">
        <v>39</v>
      </c>
      <c r="X409" s="326">
        <f>2.4/0.7</f>
        <v>3.428571428571429</v>
      </c>
      <c r="Y409" s="343"/>
      <c r="AB409" s="98">
        <f t="shared" si="9"/>
        <v>-0.00999999999999801</v>
      </c>
    </row>
    <row r="410" spans="1:43" s="108" customFormat="1" ht="24">
      <c r="A410" s="309">
        <v>14</v>
      </c>
      <c r="B410" s="144">
        <v>390</v>
      </c>
      <c r="C410" s="142" t="s">
        <v>747</v>
      </c>
      <c r="D410" s="312" t="s">
        <v>803</v>
      </c>
      <c r="E410" s="211" t="s">
        <v>762</v>
      </c>
      <c r="F410" s="313">
        <v>4</v>
      </c>
      <c r="G410" t="s">
        <v>35</v>
      </c>
      <c r="H410" s="313" t="s">
        <v>804</v>
      </c>
      <c r="I410" s="46">
        <v>13.5</v>
      </c>
      <c r="J410" s="313" t="s">
        <v>805</v>
      </c>
      <c r="K410" s="313" t="s">
        <v>806</v>
      </c>
      <c r="L410" s="313">
        <v>13917693689</v>
      </c>
      <c r="M410" s="2">
        <v>13.5</v>
      </c>
      <c r="N410" s="313">
        <v>32</v>
      </c>
      <c r="O410" s="313" t="s">
        <v>38</v>
      </c>
      <c r="P410" s="323"/>
      <c r="Q410" s="323"/>
      <c r="R410" s="323"/>
      <c r="S410" s="323"/>
      <c r="T410" s="323"/>
      <c r="U410" s="323"/>
      <c r="V410" s="334"/>
      <c r="W410"/>
      <c r="X410" s="323"/>
      <c r="Y410" s="340"/>
      <c r="Z410" s="110"/>
      <c r="AA410" s="110"/>
      <c r="AB410" s="98">
        <f t="shared" si="9"/>
        <v>-5</v>
      </c>
      <c r="AC410" s="110"/>
      <c r="AD410" s="110"/>
      <c r="AE410" s="110"/>
      <c r="AF410" s="110"/>
      <c r="AG410" s="110"/>
      <c r="AH410" s="110"/>
      <c r="AI410" s="110"/>
      <c r="AJ410" s="110"/>
      <c r="AK410" s="110"/>
      <c r="AL410" s="110"/>
      <c r="AM410" s="110"/>
      <c r="AN410" s="110"/>
      <c r="AO410" s="110"/>
      <c r="AP410" s="110"/>
      <c r="AQ410" s="110"/>
    </row>
    <row r="411" spans="1:43" s="108" customFormat="1" ht="13.5">
      <c r="A411" s="309">
        <v>15</v>
      </c>
      <c r="B411" s="144">
        <v>391</v>
      </c>
      <c r="C411" s="142" t="s">
        <v>747</v>
      </c>
      <c r="D411" s="312" t="s">
        <v>807</v>
      </c>
      <c r="E411" s="211" t="s">
        <v>808</v>
      </c>
      <c r="F411" s="313">
        <v>0.94</v>
      </c>
      <c r="G411" s="313" t="s">
        <v>437</v>
      </c>
      <c r="H411" t="s">
        <v>809</v>
      </c>
      <c r="I411" s="69">
        <v>5.64</v>
      </c>
      <c r="J411" s="46" t="s">
        <v>810</v>
      </c>
      <c r="K411" s="46" t="s">
        <v>811</v>
      </c>
      <c r="L411" s="46">
        <v>13916152888</v>
      </c>
      <c r="M411" s="168">
        <v>11.28</v>
      </c>
      <c r="N411" s="313">
        <v>24</v>
      </c>
      <c r="O411" s="313" t="s">
        <v>128</v>
      </c>
      <c r="P411" s="323"/>
      <c r="Q411" s="323"/>
      <c r="R411" s="323"/>
      <c r="S411" s="323"/>
      <c r="T411" s="323"/>
      <c r="U411" s="323"/>
      <c r="V411" s="334"/>
      <c r="W411"/>
      <c r="X411" s="323"/>
      <c r="Y411" s="335"/>
      <c r="Z411" s="110"/>
      <c r="AA411" s="110"/>
      <c r="AB411" s="98">
        <f t="shared" si="9"/>
        <v>-1.4400000000000013</v>
      </c>
      <c r="AC411" s="110"/>
      <c r="AD411" s="110"/>
      <c r="AE411" s="110"/>
      <c r="AF411" s="110"/>
      <c r="AG411" s="110"/>
      <c r="AH411" s="110"/>
      <c r="AI411" s="110"/>
      <c r="AJ411" s="110"/>
      <c r="AK411" s="110"/>
      <c r="AL411" s="110"/>
      <c r="AM411" s="110"/>
      <c r="AN411" s="110"/>
      <c r="AO411" s="110"/>
      <c r="AP411" s="110"/>
      <c r="AQ411" s="110"/>
    </row>
    <row r="412" spans="1:43" s="97" customFormat="1" ht="13.5">
      <c r="A412" s="309"/>
      <c r="B412" s="144">
        <v>392</v>
      </c>
      <c r="C412" s="142" t="s">
        <v>747</v>
      </c>
      <c r="D412" s="312"/>
      <c r="E412" t="s">
        <v>808</v>
      </c>
      <c r="F412" s="182">
        <v>0.94</v>
      </c>
      <c r="G412" t="s">
        <v>437</v>
      </c>
      <c r="H412"/>
      <c r="I412" s="327">
        <v>5.64</v>
      </c>
      <c r="J412" s="46"/>
      <c r="K412" s="46"/>
      <c r="L412" s="46"/>
      <c r="M412" s="169"/>
      <c r="N412" s="313"/>
      <c r="O412" s="316" t="s">
        <v>128</v>
      </c>
      <c r="P412" s="323"/>
      <c r="Q412" s="323"/>
      <c r="R412" s="323"/>
      <c r="S412" s="323"/>
      <c r="T412" s="323"/>
      <c r="U412" s="323"/>
      <c r="V412" s="334"/>
      <c r="W412"/>
      <c r="X412" s="323"/>
      <c r="Y412" s="336"/>
      <c r="Z412" s="99"/>
      <c r="AA412" s="99"/>
      <c r="AB412" s="98">
        <f t="shared" si="9"/>
        <v>0</v>
      </c>
      <c r="AC412" s="99"/>
      <c r="AD412" s="99"/>
      <c r="AE412" s="99"/>
      <c r="AF412" s="99"/>
      <c r="AG412" s="99"/>
      <c r="AH412" s="99"/>
      <c r="AI412" s="99"/>
      <c r="AJ412" s="99"/>
      <c r="AK412" s="99"/>
      <c r="AL412" s="99"/>
      <c r="AM412" s="99"/>
      <c r="AN412" s="99"/>
      <c r="AO412" s="99"/>
      <c r="AP412" s="99"/>
      <c r="AQ412" s="99"/>
    </row>
    <row r="413" spans="1:43" s="97" customFormat="1" ht="24">
      <c r="A413" s="309">
        <v>16</v>
      </c>
      <c r="B413" s="144">
        <v>393</v>
      </c>
      <c r="C413" s="142" t="s">
        <v>747</v>
      </c>
      <c r="D413" s="315" t="s">
        <v>812</v>
      </c>
      <c r="E413" t="s">
        <v>813</v>
      </c>
      <c r="F413" s="182">
        <v>0.5</v>
      </c>
      <c r="G413" t="s">
        <v>437</v>
      </c>
      <c r="H413" s="316" t="s">
        <v>814</v>
      </c>
      <c r="I413" s="327">
        <v>3</v>
      </c>
      <c r="J413" s="316" t="s">
        <v>815</v>
      </c>
      <c r="K413" s="316" t="s">
        <v>816</v>
      </c>
      <c r="L413" s="316">
        <v>18019435021</v>
      </c>
      <c r="M413" s="2">
        <v>3</v>
      </c>
      <c r="N413" s="316">
        <v>8.5</v>
      </c>
      <c r="O413" s="316" t="s">
        <v>128</v>
      </c>
      <c r="P413" s="323"/>
      <c r="Q413" s="323"/>
      <c r="R413" s="323"/>
      <c r="S413" s="323"/>
      <c r="T413" s="323"/>
      <c r="U413" s="323"/>
      <c r="V413" s="334"/>
      <c r="W413"/>
      <c r="X413" s="323"/>
      <c r="Y413" s="340"/>
      <c r="Z413" s="99"/>
      <c r="AA413" s="99"/>
      <c r="AB413" s="98">
        <f t="shared" si="9"/>
        <v>-2.5</v>
      </c>
      <c r="AC413" s="99"/>
      <c r="AD413" s="99"/>
      <c r="AE413" s="99"/>
      <c r="AF413" s="99"/>
      <c r="AG413" s="99"/>
      <c r="AH413" s="99"/>
      <c r="AI413" s="99"/>
      <c r="AJ413" s="99"/>
      <c r="AK413" s="99"/>
      <c r="AL413" s="99"/>
      <c r="AM413" s="99"/>
      <c r="AN413" s="99"/>
      <c r="AO413" s="99"/>
      <c r="AP413" s="99"/>
      <c r="AQ413" s="99"/>
    </row>
    <row r="414" spans="1:43" s="108" customFormat="1" ht="18" customHeight="1">
      <c r="A414" s="309">
        <v>17</v>
      </c>
      <c r="B414" s="144">
        <v>394</v>
      </c>
      <c r="C414" s="142" t="s">
        <v>747</v>
      </c>
      <c r="D414" s="312" t="s">
        <v>817</v>
      </c>
      <c r="E414" s="211" t="s">
        <v>818</v>
      </c>
      <c r="F414" s="313">
        <v>1</v>
      </c>
      <c r="G414" s="313" t="s">
        <v>437</v>
      </c>
      <c r="H414" s="313" t="s">
        <v>814</v>
      </c>
      <c r="I414" s="69">
        <v>6</v>
      </c>
      <c r="J414" s="313" t="s">
        <v>819</v>
      </c>
      <c r="K414" s="313" t="s">
        <v>820</v>
      </c>
      <c r="L414" s="313">
        <v>13023141192</v>
      </c>
      <c r="M414" s="2">
        <v>6</v>
      </c>
      <c r="N414" s="313">
        <v>19</v>
      </c>
      <c r="O414" s="313" t="s">
        <v>128</v>
      </c>
      <c r="P414" s="323"/>
      <c r="Q414" s="323"/>
      <c r="R414" s="323"/>
      <c r="S414" s="323"/>
      <c r="T414" s="323"/>
      <c r="U414" s="323"/>
      <c r="V414" s="334"/>
      <c r="W414"/>
      <c r="X414" s="323"/>
      <c r="Y414" s="309"/>
      <c r="Z414" s="110"/>
      <c r="AA414" s="110"/>
      <c r="AB414" s="98">
        <f t="shared" si="9"/>
        <v>-7</v>
      </c>
      <c r="AC414" s="110"/>
      <c r="AD414" s="110"/>
      <c r="AE414" s="110"/>
      <c r="AF414" s="110"/>
      <c r="AG414" s="110"/>
      <c r="AH414" s="110"/>
      <c r="AI414" s="110"/>
      <c r="AJ414" s="110"/>
      <c r="AK414" s="110"/>
      <c r="AL414" s="110"/>
      <c r="AM414" s="110"/>
      <c r="AN414" s="110"/>
      <c r="AO414" s="110"/>
      <c r="AP414" s="110"/>
      <c r="AQ414" s="110"/>
    </row>
    <row r="415" spans="1:28" s="110" customFormat="1" ht="13.5">
      <c r="A415" s="317">
        <v>18</v>
      </c>
      <c r="B415" s="144">
        <v>395</v>
      </c>
      <c r="C415" s="142" t="s">
        <v>747</v>
      </c>
      <c r="D415" s="257" t="s">
        <v>821</v>
      </c>
      <c r="E415" s="142" t="s">
        <v>822</v>
      </c>
      <c r="F415" s="182">
        <v>5</v>
      </c>
      <c r="G415" t="s">
        <v>35</v>
      </c>
      <c r="H415" s="171" t="s">
        <v>823</v>
      </c>
      <c r="I415" s="46">
        <v>15</v>
      </c>
      <c r="J415" s="171" t="s">
        <v>824</v>
      </c>
      <c r="K415" s="171" t="s">
        <v>825</v>
      </c>
      <c r="L415" s="171">
        <v>13301972520</v>
      </c>
      <c r="M415" s="172">
        <v>17.9</v>
      </c>
      <c r="N415" s="171">
        <v>35.81</v>
      </c>
      <c r="O415" s="171" t="s">
        <v>38</v>
      </c>
      <c r="P415" s="323"/>
      <c r="Q415" s="323"/>
      <c r="R415" s="323"/>
      <c r="S415" s="323"/>
      <c r="T415" s="323"/>
      <c r="U415" s="323"/>
      <c r="V415" s="323"/>
      <c r="W415" t="s">
        <v>179</v>
      </c>
      <c r="X415" s="323"/>
      <c r="Y415" s="344"/>
      <c r="AB415" s="98">
        <f t="shared" si="9"/>
        <v>-0.010000000000005116</v>
      </c>
    </row>
    <row r="416" spans="1:28" s="110" customFormat="1" ht="13.5">
      <c r="A416" s="317"/>
      <c r="B416" s="144">
        <v>396</v>
      </c>
      <c r="C416" s="142" t="s">
        <v>747</v>
      </c>
      <c r="D416" s="257"/>
      <c r="E416" s="142" t="s">
        <v>822</v>
      </c>
      <c r="F416" s="182">
        <v>5</v>
      </c>
      <c r="G416"/>
      <c r="H416" s="171"/>
      <c r="I416" s="46">
        <v>15</v>
      </c>
      <c r="J416" s="171"/>
      <c r="K416" s="171"/>
      <c r="L416" s="171"/>
      <c r="M416" s="172"/>
      <c r="N416" s="171"/>
      <c r="O416" s="171"/>
      <c r="P416" s="323"/>
      <c r="Q416" s="323"/>
      <c r="R416" s="323"/>
      <c r="S416" s="323"/>
      <c r="T416" s="323"/>
      <c r="U416" s="323"/>
      <c r="V416" s="323"/>
      <c r="W416"/>
      <c r="X416" s="323"/>
      <c r="Y416" s="345"/>
      <c r="AB416" s="98">
        <f t="shared" si="9"/>
        <v>0</v>
      </c>
    </row>
    <row r="417" spans="1:43" s="97" customFormat="1" ht="13.5">
      <c r="A417" s="309">
        <v>19</v>
      </c>
      <c r="B417" s="144">
        <v>397</v>
      </c>
      <c r="C417" s="142" t="s">
        <v>747</v>
      </c>
      <c r="D417" s="312" t="s">
        <v>826</v>
      </c>
      <c r="E417" t="s">
        <v>827</v>
      </c>
      <c r="F417" s="182">
        <v>6</v>
      </c>
      <c r="G417" t="s">
        <v>35</v>
      </c>
      <c r="H417" t="s">
        <v>828</v>
      </c>
      <c r="I417" s="46">
        <v>16.5</v>
      </c>
      <c r="J417" s="46" t="s">
        <v>829</v>
      </c>
      <c r="K417" s="46" t="s">
        <v>830</v>
      </c>
      <c r="L417" s="46">
        <v>15800771790</v>
      </c>
      <c r="M417" s="168">
        <v>49.5</v>
      </c>
      <c r="N417" s="313">
        <v>102</v>
      </c>
      <c r="O417" s="313" t="s">
        <v>38</v>
      </c>
      <c r="P417" s="323"/>
      <c r="Q417" s="323"/>
      <c r="R417" s="323"/>
      <c r="S417" s="323"/>
      <c r="T417" s="323"/>
      <c r="U417" s="323"/>
      <c r="V417" s="334"/>
      <c r="W417"/>
      <c r="X417" s="323"/>
      <c r="Y417" s="335">
        <v>2.758</v>
      </c>
      <c r="Z417" s="99"/>
      <c r="AA417" s="99"/>
      <c r="AB417" s="98">
        <f t="shared" si="9"/>
        <v>-3</v>
      </c>
      <c r="AC417" s="99"/>
      <c r="AD417" s="99"/>
      <c r="AE417" s="99"/>
      <c r="AF417" s="99"/>
      <c r="AG417" s="99"/>
      <c r="AH417" s="99"/>
      <c r="AI417" s="99"/>
      <c r="AJ417" s="99"/>
      <c r="AK417" s="99"/>
      <c r="AL417" s="99"/>
      <c r="AM417" s="99"/>
      <c r="AN417" s="99"/>
      <c r="AO417" s="99"/>
      <c r="AP417" s="99"/>
      <c r="AQ417" s="99"/>
    </row>
    <row r="418" spans="1:43" s="97" customFormat="1" ht="13.5">
      <c r="A418" s="309"/>
      <c r="B418" s="144">
        <v>398</v>
      </c>
      <c r="C418" s="142" t="s">
        <v>747</v>
      </c>
      <c r="D418" s="312"/>
      <c r="E418" t="s">
        <v>827</v>
      </c>
      <c r="F418" s="182">
        <v>6</v>
      </c>
      <c r="G418"/>
      <c r="H418"/>
      <c r="I418" s="46">
        <v>16.5</v>
      </c>
      <c r="J418" s="46"/>
      <c r="K418" s="46"/>
      <c r="L418" s="46"/>
      <c r="M418" s="168"/>
      <c r="N418" s="313"/>
      <c r="O418" s="313"/>
      <c r="P418" s="323"/>
      <c r="Q418" s="323"/>
      <c r="R418" s="323"/>
      <c r="S418" s="323"/>
      <c r="T418" s="323"/>
      <c r="U418" s="323"/>
      <c r="V418" s="334"/>
      <c r="W418"/>
      <c r="X418" s="323"/>
      <c r="Y418" s="337"/>
      <c r="Z418" s="99"/>
      <c r="AA418" s="99"/>
      <c r="AB418" s="98">
        <f t="shared" si="9"/>
        <v>0</v>
      </c>
      <c r="AC418" s="99"/>
      <c r="AD418" s="99"/>
      <c r="AE418" s="99"/>
      <c r="AF418" s="99"/>
      <c r="AG418" s="99"/>
      <c r="AH418" s="99"/>
      <c r="AI418" s="99"/>
      <c r="AJ418" s="99"/>
      <c r="AK418" s="99"/>
      <c r="AL418" s="99"/>
      <c r="AM418" s="99"/>
      <c r="AN418" s="99"/>
      <c r="AO418" s="99"/>
      <c r="AP418" s="99"/>
      <c r="AQ418" s="99"/>
    </row>
    <row r="419" spans="1:43" s="97" customFormat="1" ht="13.5">
      <c r="A419" s="309"/>
      <c r="B419" s="144">
        <v>399</v>
      </c>
      <c r="C419" s="142" t="s">
        <v>747</v>
      </c>
      <c r="D419" s="312"/>
      <c r="E419" t="s">
        <v>827</v>
      </c>
      <c r="F419" s="182">
        <v>6</v>
      </c>
      <c r="G419"/>
      <c r="H419"/>
      <c r="I419" s="46">
        <v>16.5</v>
      </c>
      <c r="J419" s="46"/>
      <c r="K419" s="46"/>
      <c r="L419" s="46"/>
      <c r="M419" s="168"/>
      <c r="N419" s="313"/>
      <c r="O419" s="313"/>
      <c r="P419" s="323"/>
      <c r="Q419" s="323"/>
      <c r="R419" s="323"/>
      <c r="S419" s="323"/>
      <c r="T419" s="323"/>
      <c r="U419" s="323"/>
      <c r="V419" s="334"/>
      <c r="W419"/>
      <c r="X419" s="323"/>
      <c r="Y419" s="336"/>
      <c r="Z419" s="99"/>
      <c r="AA419" s="99"/>
      <c r="AB419" s="98">
        <f t="shared" si="9"/>
        <v>0</v>
      </c>
      <c r="AC419" s="99"/>
      <c r="AD419" s="99"/>
      <c r="AE419" s="99"/>
      <c r="AF419" s="99"/>
      <c r="AG419" s="99"/>
      <c r="AH419" s="99"/>
      <c r="AI419" s="99"/>
      <c r="AJ419" s="99"/>
      <c r="AK419" s="99"/>
      <c r="AL419" s="99"/>
      <c r="AM419" s="99"/>
      <c r="AN419" s="99"/>
      <c r="AO419" s="99"/>
      <c r="AP419" s="99"/>
      <c r="AQ419" s="99"/>
    </row>
    <row r="420" spans="1:28" s="99" customFormat="1" ht="24">
      <c r="A420" s="317">
        <v>20</v>
      </c>
      <c r="B420" s="144">
        <v>400</v>
      </c>
      <c r="C420" s="142" t="s">
        <v>747</v>
      </c>
      <c r="D420" s="257" t="s">
        <v>831</v>
      </c>
      <c r="E420" s="142" t="s">
        <v>832</v>
      </c>
      <c r="F420" s="182">
        <v>6</v>
      </c>
      <c r="G420" t="s">
        <v>35</v>
      </c>
      <c r="H420" s="171" t="s">
        <v>833</v>
      </c>
      <c r="I420" s="46">
        <v>16.5</v>
      </c>
      <c r="J420" s="171" t="s">
        <v>834</v>
      </c>
      <c r="K420" s="171" t="s">
        <v>835</v>
      </c>
      <c r="L420" s="171">
        <v>13601647075</v>
      </c>
      <c r="M420" s="195">
        <v>16.38</v>
      </c>
      <c r="N420" s="171">
        <v>32.77</v>
      </c>
      <c r="O420" s="171" t="s">
        <v>38</v>
      </c>
      <c r="P420" s="323"/>
      <c r="Q420" s="323"/>
      <c r="R420" s="323"/>
      <c r="S420" s="323"/>
      <c r="T420" s="323"/>
      <c r="U420" s="323"/>
      <c r="V420" s="323"/>
      <c r="W420" t="s">
        <v>836</v>
      </c>
      <c r="X420" s="323"/>
      <c r="Y420" s="317">
        <v>1.5</v>
      </c>
      <c r="AB420" s="98">
        <f t="shared" si="9"/>
        <v>-0.010000000000005116</v>
      </c>
    </row>
    <row r="421" spans="1:28" s="99" customFormat="1" ht="13.5">
      <c r="A421" s="317">
        <v>21</v>
      </c>
      <c r="B421" s="144">
        <v>401</v>
      </c>
      <c r="C421" s="142" t="s">
        <v>747</v>
      </c>
      <c r="D421" s="257" t="s">
        <v>837</v>
      </c>
      <c r="E421" s="142" t="s">
        <v>838</v>
      </c>
      <c r="F421" s="182">
        <v>1.98</v>
      </c>
      <c r="G421" t="s">
        <v>69</v>
      </c>
      <c r="H421" s="171" t="s">
        <v>839</v>
      </c>
      <c r="I421" s="46">
        <f>(F421*5+7)/2</f>
        <v>8.45</v>
      </c>
      <c r="J421" s="171" t="s">
        <v>840</v>
      </c>
      <c r="K421" s="171" t="s">
        <v>841</v>
      </c>
      <c r="L421" s="171">
        <v>13182171578</v>
      </c>
      <c r="M421" s="172">
        <f>SUM(I421:I425)</f>
        <v>39.8</v>
      </c>
      <c r="N421" s="171">
        <v>156</v>
      </c>
      <c r="O421" s="171" t="s">
        <v>38</v>
      </c>
      <c r="P421" s="323"/>
      <c r="Q421" s="323"/>
      <c r="R421" s="323"/>
      <c r="S421" s="323"/>
      <c r="T421" s="323"/>
      <c r="U421" s="323"/>
      <c r="V421" s="323"/>
      <c r="W421"/>
      <c r="X421" s="323"/>
      <c r="Y421" s="344"/>
      <c r="AB421" s="98">
        <f t="shared" si="9"/>
        <v>-76.4</v>
      </c>
    </row>
    <row r="422" spans="1:28" s="99" customFormat="1" ht="13.5">
      <c r="A422" s="317"/>
      <c r="B422" s="144">
        <v>402</v>
      </c>
      <c r="C422" s="142" t="s">
        <v>747</v>
      </c>
      <c r="D422" s="257"/>
      <c r="E422" s="142" t="s">
        <v>838</v>
      </c>
      <c r="F422" s="182">
        <v>1.98</v>
      </c>
      <c r="G422" t="s">
        <v>69</v>
      </c>
      <c r="H422" s="171"/>
      <c r="I422" s="46">
        <f>(F422*5+7)/2</f>
        <v>8.45</v>
      </c>
      <c r="J422" s="171"/>
      <c r="K422" s="171"/>
      <c r="L422" s="171"/>
      <c r="M422" s="172"/>
      <c r="N422" s="171"/>
      <c r="O422" s="171"/>
      <c r="P422" s="323"/>
      <c r="Q422" s="323"/>
      <c r="R422" s="323"/>
      <c r="S422" s="323"/>
      <c r="T422" s="323"/>
      <c r="U422" s="323"/>
      <c r="V422" s="323"/>
      <c r="W422"/>
      <c r="X422" s="323"/>
      <c r="Y422" s="346"/>
      <c r="AB422" s="98">
        <f t="shared" si="9"/>
        <v>0</v>
      </c>
    </row>
    <row r="423" spans="1:28" s="99" customFormat="1" ht="13.5">
      <c r="A423" s="317"/>
      <c r="B423" s="144">
        <v>403</v>
      </c>
      <c r="C423" s="142" t="s">
        <v>747</v>
      </c>
      <c r="D423" s="257"/>
      <c r="E423" s="142" t="s">
        <v>838</v>
      </c>
      <c r="F423" s="182">
        <v>1.98</v>
      </c>
      <c r="G423" t="s">
        <v>69</v>
      </c>
      <c r="H423" s="171"/>
      <c r="I423" s="46">
        <f>(F423*5+7)/2</f>
        <v>8.45</v>
      </c>
      <c r="J423" s="171"/>
      <c r="K423" s="171"/>
      <c r="L423" s="171"/>
      <c r="M423" s="172"/>
      <c r="N423" s="171"/>
      <c r="O423" s="171"/>
      <c r="P423" s="323"/>
      <c r="Q423" s="323"/>
      <c r="R423" s="323"/>
      <c r="S423" s="323"/>
      <c r="T423" s="323"/>
      <c r="U423" s="323"/>
      <c r="V423" s="323"/>
      <c r="W423"/>
      <c r="X423" s="323"/>
      <c r="Y423" s="346"/>
      <c r="AB423" s="98">
        <f t="shared" si="9"/>
        <v>0</v>
      </c>
    </row>
    <row r="424" spans="1:28" s="99" customFormat="1" ht="13.5">
      <c r="A424" s="317"/>
      <c r="B424" s="144">
        <v>404</v>
      </c>
      <c r="C424" s="142" t="s">
        <v>747</v>
      </c>
      <c r="D424" s="257"/>
      <c r="E424" s="142" t="s">
        <v>842</v>
      </c>
      <c r="F424" s="182">
        <v>1.49</v>
      </c>
      <c r="G424" t="s">
        <v>69</v>
      </c>
      <c r="H424" s="171"/>
      <c r="I424" s="46">
        <v>7.225</v>
      </c>
      <c r="J424" s="171"/>
      <c r="K424" s="171"/>
      <c r="L424" s="171"/>
      <c r="M424" s="172"/>
      <c r="N424" s="171"/>
      <c r="O424" s="171"/>
      <c r="P424" s="323"/>
      <c r="Q424" s="323"/>
      <c r="R424" s="323"/>
      <c r="S424" s="323"/>
      <c r="T424" s="323"/>
      <c r="U424" s="323"/>
      <c r="V424" s="323"/>
      <c r="W424"/>
      <c r="X424" s="323"/>
      <c r="Y424" s="346"/>
      <c r="AB424" s="98">
        <f t="shared" si="9"/>
        <v>0</v>
      </c>
    </row>
    <row r="425" spans="1:28" s="99" customFormat="1" ht="13.5">
      <c r="A425" s="317"/>
      <c r="B425" s="144">
        <v>405</v>
      </c>
      <c r="C425" s="142" t="s">
        <v>747</v>
      </c>
      <c r="D425" s="257"/>
      <c r="E425" s="142" t="s">
        <v>842</v>
      </c>
      <c r="F425" s="182">
        <v>1.49</v>
      </c>
      <c r="G425" t="s">
        <v>69</v>
      </c>
      <c r="H425" s="171"/>
      <c r="I425" s="46">
        <v>7.225</v>
      </c>
      <c r="J425" s="171"/>
      <c r="K425" s="171"/>
      <c r="L425" s="171"/>
      <c r="M425" s="172"/>
      <c r="N425" s="171"/>
      <c r="O425" s="171"/>
      <c r="P425" s="323"/>
      <c r="Q425" s="323"/>
      <c r="R425" s="323"/>
      <c r="S425" s="323"/>
      <c r="T425" s="323"/>
      <c r="U425" s="323"/>
      <c r="V425" s="323"/>
      <c r="W425"/>
      <c r="X425" s="323"/>
      <c r="Y425" s="345"/>
      <c r="AB425" s="98">
        <f t="shared" si="9"/>
        <v>0</v>
      </c>
    </row>
    <row r="426" spans="1:28" s="99" customFormat="1" ht="13.5">
      <c r="A426" s="317">
        <v>22</v>
      </c>
      <c r="B426" s="144">
        <v>406</v>
      </c>
      <c r="C426" s="142" t="s">
        <v>747</v>
      </c>
      <c r="D426" s="257" t="s">
        <v>843</v>
      </c>
      <c r="E426" t="s">
        <v>844</v>
      </c>
      <c r="F426" s="182">
        <v>5</v>
      </c>
      <c r="G426" t="s">
        <v>35</v>
      </c>
      <c r="H426" s="171" t="s">
        <v>845</v>
      </c>
      <c r="I426" s="46">
        <v>15</v>
      </c>
      <c r="J426" s="171" t="s">
        <v>846</v>
      </c>
      <c r="K426" s="171" t="s">
        <v>847</v>
      </c>
      <c r="L426" s="171">
        <v>15800340316</v>
      </c>
      <c r="M426" s="172">
        <v>75</v>
      </c>
      <c r="N426" s="171">
        <v>151</v>
      </c>
      <c r="O426" s="171" t="s">
        <v>38</v>
      </c>
      <c r="P426" s="323"/>
      <c r="Q426" s="323"/>
      <c r="R426" s="323"/>
      <c r="S426" s="323"/>
      <c r="T426" s="323"/>
      <c r="U426" s="323"/>
      <c r="V426" s="323"/>
      <c r="W426"/>
      <c r="X426" s="323"/>
      <c r="Y426" s="344"/>
      <c r="AB426" s="98">
        <f t="shared" si="9"/>
        <v>-1</v>
      </c>
    </row>
    <row r="427" spans="1:28" s="99" customFormat="1" ht="13.5">
      <c r="A427" s="317"/>
      <c r="B427" s="144">
        <v>407</v>
      </c>
      <c r="C427" s="142" t="s">
        <v>747</v>
      </c>
      <c r="D427" s="257"/>
      <c r="E427" t="s">
        <v>844</v>
      </c>
      <c r="F427" s="182">
        <v>5</v>
      </c>
      <c r="G427" t="s">
        <v>35</v>
      </c>
      <c r="H427" s="171"/>
      <c r="I427" s="46">
        <v>15</v>
      </c>
      <c r="J427" s="171"/>
      <c r="K427" s="171"/>
      <c r="L427" s="171"/>
      <c r="M427" s="172"/>
      <c r="N427" s="171"/>
      <c r="O427" s="171"/>
      <c r="P427" s="323"/>
      <c r="Q427" s="323"/>
      <c r="R427" s="323"/>
      <c r="S427" s="323"/>
      <c r="T427" s="323"/>
      <c r="U427" s="323"/>
      <c r="V427" s="323"/>
      <c r="W427"/>
      <c r="X427" s="323"/>
      <c r="Y427" s="346"/>
      <c r="AB427" s="98">
        <f t="shared" si="9"/>
        <v>0</v>
      </c>
    </row>
    <row r="428" spans="1:28" s="99" customFormat="1" ht="13.5">
      <c r="A428" s="317"/>
      <c r="B428" s="144">
        <v>408</v>
      </c>
      <c r="C428" s="142" t="s">
        <v>747</v>
      </c>
      <c r="D428" s="257"/>
      <c r="E428" t="s">
        <v>844</v>
      </c>
      <c r="F428" s="182">
        <v>5</v>
      </c>
      <c r="G428" t="s">
        <v>35</v>
      </c>
      <c r="H428" s="171"/>
      <c r="I428" s="46">
        <v>15</v>
      </c>
      <c r="J428" s="171"/>
      <c r="K428" s="171"/>
      <c r="L428" s="171"/>
      <c r="M428" s="172"/>
      <c r="N428" s="171"/>
      <c r="O428" s="171"/>
      <c r="P428" s="323"/>
      <c r="Q428" s="323"/>
      <c r="R428" s="323"/>
      <c r="S428" s="323"/>
      <c r="T428" s="323"/>
      <c r="U428" s="323"/>
      <c r="V428" s="323"/>
      <c r="W428"/>
      <c r="X428" s="323"/>
      <c r="Y428" s="346"/>
      <c r="AB428" s="98">
        <f t="shared" si="9"/>
        <v>0</v>
      </c>
    </row>
    <row r="429" spans="1:28" s="99" customFormat="1" ht="13.5">
      <c r="A429" s="317"/>
      <c r="B429" s="144">
        <v>409</v>
      </c>
      <c r="C429" s="142" t="s">
        <v>747</v>
      </c>
      <c r="D429" s="257"/>
      <c r="E429" t="s">
        <v>844</v>
      </c>
      <c r="F429" s="182">
        <v>5</v>
      </c>
      <c r="G429" t="s">
        <v>35</v>
      </c>
      <c r="H429" s="171"/>
      <c r="I429" s="46">
        <v>15</v>
      </c>
      <c r="J429" s="171"/>
      <c r="K429" s="171"/>
      <c r="L429" s="171"/>
      <c r="M429" s="172"/>
      <c r="N429" s="171"/>
      <c r="O429" s="171"/>
      <c r="P429" s="323"/>
      <c r="Q429" s="323"/>
      <c r="R429" s="323"/>
      <c r="S429" s="323"/>
      <c r="T429" s="323"/>
      <c r="U429" s="323"/>
      <c r="V429" s="323"/>
      <c r="W429"/>
      <c r="X429" s="323"/>
      <c r="Y429" s="346"/>
      <c r="AB429" s="98">
        <f t="shared" si="9"/>
        <v>0</v>
      </c>
    </row>
    <row r="430" spans="1:28" s="99" customFormat="1" ht="13.5">
      <c r="A430" s="317"/>
      <c r="B430" s="144">
        <v>410</v>
      </c>
      <c r="C430" s="142" t="s">
        <v>747</v>
      </c>
      <c r="D430" s="257"/>
      <c r="E430" t="s">
        <v>844</v>
      </c>
      <c r="F430" s="182">
        <v>5</v>
      </c>
      <c r="G430" t="s">
        <v>35</v>
      </c>
      <c r="H430" s="171"/>
      <c r="I430" s="46">
        <v>15</v>
      </c>
      <c r="J430" s="171"/>
      <c r="K430" s="171"/>
      <c r="L430" s="171"/>
      <c r="M430" s="172"/>
      <c r="N430" s="171"/>
      <c r="O430" s="171"/>
      <c r="P430" s="323"/>
      <c r="Q430" s="323"/>
      <c r="R430" s="323"/>
      <c r="S430" s="323"/>
      <c r="T430" s="323"/>
      <c r="U430" s="323"/>
      <c r="V430" s="323"/>
      <c r="W430"/>
      <c r="X430" s="323"/>
      <c r="Y430" s="345"/>
      <c r="AB430" s="98">
        <f t="shared" si="9"/>
        <v>0</v>
      </c>
    </row>
    <row r="431" spans="1:28" s="99" customFormat="1" ht="13.5">
      <c r="A431" s="317">
        <v>23</v>
      </c>
      <c r="B431" s="144">
        <v>411</v>
      </c>
      <c r="C431" s="142" t="s">
        <v>747</v>
      </c>
      <c r="D431" s="257" t="s">
        <v>848</v>
      </c>
      <c r="E431" t="s">
        <v>849</v>
      </c>
      <c r="F431" s="182">
        <v>6</v>
      </c>
      <c r="G431" t="s">
        <v>35</v>
      </c>
      <c r="H431" s="171" t="s">
        <v>850</v>
      </c>
      <c r="I431" s="46">
        <v>16.5</v>
      </c>
      <c r="J431" s="171" t="s">
        <v>851</v>
      </c>
      <c r="K431" s="171" t="s">
        <v>852</v>
      </c>
      <c r="L431" s="171">
        <v>13818750427</v>
      </c>
      <c r="M431" s="328">
        <v>33</v>
      </c>
      <c r="N431" s="171">
        <v>96</v>
      </c>
      <c r="O431" s="171" t="s">
        <v>38</v>
      </c>
      <c r="P431" s="323"/>
      <c r="Q431" s="323"/>
      <c r="R431" s="323"/>
      <c r="S431" s="323"/>
      <c r="T431" s="323"/>
      <c r="U431" s="323"/>
      <c r="V431" s="323"/>
      <c r="W431"/>
      <c r="X431" s="323"/>
      <c r="Y431" s="344"/>
      <c r="AB431" s="98">
        <f t="shared" si="9"/>
        <v>-30</v>
      </c>
    </row>
    <row r="432" spans="1:28" s="99" customFormat="1" ht="13.5">
      <c r="A432" s="317"/>
      <c r="B432" s="144">
        <v>412</v>
      </c>
      <c r="C432" s="142" t="s">
        <v>747</v>
      </c>
      <c r="D432" s="257"/>
      <c r="E432" t="s">
        <v>849</v>
      </c>
      <c r="F432" s="182">
        <v>6</v>
      </c>
      <c r="G432" t="s">
        <v>35</v>
      </c>
      <c r="H432" s="171"/>
      <c r="I432" s="46">
        <v>16.5</v>
      </c>
      <c r="J432" s="171"/>
      <c r="K432" s="171"/>
      <c r="L432" s="171"/>
      <c r="M432" s="2"/>
      <c r="N432" s="171"/>
      <c r="O432" s="171"/>
      <c r="P432" s="323"/>
      <c r="Q432" s="323"/>
      <c r="R432" s="323"/>
      <c r="S432" s="323"/>
      <c r="T432" s="323"/>
      <c r="U432" s="323"/>
      <c r="V432" s="323"/>
      <c r="W432"/>
      <c r="X432" s="323"/>
      <c r="Y432" s="345"/>
      <c r="AB432" s="98">
        <f t="shared" si="9"/>
        <v>0</v>
      </c>
    </row>
    <row r="433" spans="1:28" s="99" customFormat="1" ht="13.5">
      <c r="A433" s="317">
        <v>24</v>
      </c>
      <c r="B433" s="144">
        <v>413</v>
      </c>
      <c r="C433" s="142" t="s">
        <v>747</v>
      </c>
      <c r="D433" s="257" t="s">
        <v>853</v>
      </c>
      <c r="E433" t="s">
        <v>854</v>
      </c>
      <c r="F433" s="182">
        <v>1.67</v>
      </c>
      <c r="G433" t="s">
        <v>437</v>
      </c>
      <c r="H433">
        <v>2019.1</v>
      </c>
      <c r="I433" s="46">
        <v>7.675</v>
      </c>
      <c r="J433" s="171" t="s">
        <v>855</v>
      </c>
      <c r="K433" s="171" t="s">
        <v>856</v>
      </c>
      <c r="L433" s="171">
        <v>18616916616</v>
      </c>
      <c r="M433" s="328">
        <v>34.4</v>
      </c>
      <c r="N433" s="171">
        <v>98.4</v>
      </c>
      <c r="O433" s="329" t="s">
        <v>128</v>
      </c>
      <c r="P433" s="323"/>
      <c r="Q433" s="323"/>
      <c r="R433" s="323"/>
      <c r="S433" s="323"/>
      <c r="T433" s="323"/>
      <c r="U433" s="323"/>
      <c r="V433" s="323"/>
      <c r="W433"/>
      <c r="X433" s="323">
        <f>1.17/0.7</f>
        <v>1.6714285714285715</v>
      </c>
      <c r="Y433" s="344"/>
      <c r="AB433" s="98">
        <f t="shared" si="9"/>
        <v>-29.60000000000001</v>
      </c>
    </row>
    <row r="434" spans="1:28" s="99" customFormat="1" ht="13.5">
      <c r="A434" s="317"/>
      <c r="B434" s="144">
        <v>414</v>
      </c>
      <c r="C434" s="142" t="s">
        <v>747</v>
      </c>
      <c r="D434" s="257"/>
      <c r="E434" t="s">
        <v>857</v>
      </c>
      <c r="F434" s="182">
        <v>2.49</v>
      </c>
      <c r="G434" t="s">
        <v>437</v>
      </c>
      <c r="H434" s="171"/>
      <c r="I434" s="46">
        <v>9.725</v>
      </c>
      <c r="J434" s="171"/>
      <c r="K434" s="171"/>
      <c r="L434" s="171"/>
      <c r="M434" s="330"/>
      <c r="N434" s="171"/>
      <c r="O434" s="329" t="s">
        <v>128</v>
      </c>
      <c r="P434" s="323"/>
      <c r="Q434" s="323"/>
      <c r="R434" s="323"/>
      <c r="S434" s="323"/>
      <c r="T434" s="323"/>
      <c r="U434" s="323"/>
      <c r="V434" s="323"/>
      <c r="W434"/>
      <c r="X434" s="323">
        <f>1.744/0.7</f>
        <v>2.4914285714285715</v>
      </c>
      <c r="Y434" s="346"/>
      <c r="AB434" s="98">
        <f t="shared" si="9"/>
        <v>0</v>
      </c>
    </row>
    <row r="435" spans="1:28" s="99" customFormat="1" ht="13.5">
      <c r="A435" s="317"/>
      <c r="B435" s="144">
        <v>415</v>
      </c>
      <c r="C435" s="142" t="s">
        <v>747</v>
      </c>
      <c r="D435" s="257"/>
      <c r="E435" t="s">
        <v>513</v>
      </c>
      <c r="F435" s="182">
        <v>2</v>
      </c>
      <c r="G435" t="s">
        <v>35</v>
      </c>
      <c r="H435" s="171"/>
      <c r="I435" s="46">
        <v>8.5</v>
      </c>
      <c r="J435" s="171"/>
      <c r="K435" s="171"/>
      <c r="L435" s="171"/>
      <c r="M435" s="330"/>
      <c r="N435" s="171"/>
      <c r="O435" s="329" t="s">
        <v>38</v>
      </c>
      <c r="P435" s="323"/>
      <c r="Q435" s="323"/>
      <c r="R435" s="323"/>
      <c r="S435" s="323"/>
      <c r="T435" s="323"/>
      <c r="U435" s="323"/>
      <c r="V435" s="323"/>
      <c r="W435"/>
      <c r="X435" s="323"/>
      <c r="Y435" s="346"/>
      <c r="AB435" s="98">
        <f t="shared" si="9"/>
        <v>0</v>
      </c>
    </row>
    <row r="436" spans="1:28" s="99" customFormat="1" ht="13.5">
      <c r="A436" s="317"/>
      <c r="B436" s="144">
        <v>416</v>
      </c>
      <c r="C436" s="142" t="s">
        <v>747</v>
      </c>
      <c r="D436" s="257"/>
      <c r="E436" t="s">
        <v>513</v>
      </c>
      <c r="F436" s="182">
        <v>2</v>
      </c>
      <c r="G436" t="s">
        <v>35</v>
      </c>
      <c r="H436" s="171"/>
      <c r="I436" s="46">
        <v>8.5</v>
      </c>
      <c r="J436" s="171"/>
      <c r="K436" s="171"/>
      <c r="L436" s="171"/>
      <c r="M436" s="331"/>
      <c r="N436" s="171"/>
      <c r="O436" s="329" t="s">
        <v>38</v>
      </c>
      <c r="P436" s="323"/>
      <c r="Q436" s="323"/>
      <c r="R436" s="323"/>
      <c r="S436" s="323"/>
      <c r="T436" s="323"/>
      <c r="U436" s="323"/>
      <c r="V436" s="323"/>
      <c r="W436"/>
      <c r="X436" s="323"/>
      <c r="Y436" s="345"/>
      <c r="AB436" s="98">
        <f t="shared" si="9"/>
        <v>0</v>
      </c>
    </row>
    <row r="437" spans="1:28" s="99" customFormat="1" ht="13.5">
      <c r="A437" s="317">
        <v>25</v>
      </c>
      <c r="B437" s="144">
        <v>417</v>
      </c>
      <c r="C437" s="142" t="s">
        <v>747</v>
      </c>
      <c r="D437" s="312" t="s">
        <v>858</v>
      </c>
      <c r="E437" t="s">
        <v>859</v>
      </c>
      <c r="F437" s="182">
        <v>1.7</v>
      </c>
      <c r="G437" t="s">
        <v>69</v>
      </c>
      <c r="H437" s="313" t="s">
        <v>860</v>
      </c>
      <c r="I437" s="46">
        <v>7.75</v>
      </c>
      <c r="J437" s="313" t="s">
        <v>861</v>
      </c>
      <c r="K437" s="313" t="s">
        <v>862</v>
      </c>
      <c r="L437" s="313">
        <v>13585530916</v>
      </c>
      <c r="M437" s="2">
        <v>15.5</v>
      </c>
      <c r="N437" s="313">
        <v>69.37</v>
      </c>
      <c r="O437" s="313" t="s">
        <v>38</v>
      </c>
      <c r="P437" s="323"/>
      <c r="Q437" s="323"/>
      <c r="R437" s="323"/>
      <c r="S437" s="323"/>
      <c r="T437" s="323"/>
      <c r="U437" s="323"/>
      <c r="V437" s="323"/>
      <c r="W437"/>
      <c r="X437" s="323"/>
      <c r="Y437" s="338"/>
      <c r="AB437" s="98">
        <f t="shared" si="9"/>
        <v>-38.370000000000005</v>
      </c>
    </row>
    <row r="438" spans="1:43" s="97" customFormat="1" ht="13.5">
      <c r="A438" s="309"/>
      <c r="B438" s="144">
        <v>418</v>
      </c>
      <c r="C438" s="142" t="s">
        <v>747</v>
      </c>
      <c r="D438" s="312"/>
      <c r="E438" t="s">
        <v>859</v>
      </c>
      <c r="F438" s="182">
        <v>1.7</v>
      </c>
      <c r="G438" s="313" t="s">
        <v>69</v>
      </c>
      <c r="H438" s="313"/>
      <c r="I438" s="46">
        <v>7.75</v>
      </c>
      <c r="J438" s="313"/>
      <c r="K438" s="313"/>
      <c r="L438" s="313"/>
      <c r="M438" s="2"/>
      <c r="N438" s="313"/>
      <c r="O438" s="313"/>
      <c r="P438" s="323"/>
      <c r="Q438" s="323"/>
      <c r="R438" s="323"/>
      <c r="S438" s="323"/>
      <c r="T438" s="323"/>
      <c r="U438" s="323"/>
      <c r="V438" s="334"/>
      <c r="W438"/>
      <c r="X438" s="323"/>
      <c r="Y438" s="339"/>
      <c r="Z438" s="99"/>
      <c r="AA438" s="99"/>
      <c r="AB438" s="98">
        <f t="shared" si="9"/>
        <v>0</v>
      </c>
      <c r="AC438" s="99"/>
      <c r="AD438" s="99"/>
      <c r="AE438" s="99"/>
      <c r="AF438" s="99"/>
      <c r="AG438" s="99"/>
      <c r="AH438" s="99"/>
      <c r="AI438" s="99"/>
      <c r="AJ438" s="99"/>
      <c r="AK438" s="99"/>
      <c r="AL438" s="99"/>
      <c r="AM438" s="99"/>
      <c r="AN438" s="99"/>
      <c r="AO438" s="99"/>
      <c r="AP438" s="99"/>
      <c r="AQ438" s="99"/>
    </row>
    <row r="439" spans="1:43" s="111" customFormat="1" ht="21" customHeight="1">
      <c r="A439" s="309">
        <v>26</v>
      </c>
      <c r="B439" s="144">
        <v>419</v>
      </c>
      <c r="C439" s="142" t="s">
        <v>747</v>
      </c>
      <c r="D439" s="312" t="s">
        <v>863</v>
      </c>
      <c r="E439" s="211" t="s">
        <v>864</v>
      </c>
      <c r="F439" s="313">
        <v>1</v>
      </c>
      <c r="G439" s="313" t="s">
        <v>69</v>
      </c>
      <c r="H439" s="313" t="s">
        <v>865</v>
      </c>
      <c r="I439" s="69">
        <v>6</v>
      </c>
      <c r="J439" s="313" t="s">
        <v>866</v>
      </c>
      <c r="K439" s="313" t="s">
        <v>867</v>
      </c>
      <c r="L439" s="313">
        <v>13761869195</v>
      </c>
      <c r="M439" s="2">
        <v>6</v>
      </c>
      <c r="N439" s="313">
        <v>26</v>
      </c>
      <c r="O439" s="313" t="s">
        <v>38</v>
      </c>
      <c r="P439" s="323"/>
      <c r="Q439" s="323"/>
      <c r="R439" s="323"/>
      <c r="S439" s="323"/>
      <c r="T439" s="323"/>
      <c r="U439" s="323"/>
      <c r="V439" s="334"/>
      <c r="W439"/>
      <c r="X439" s="323"/>
      <c r="Y439" s="309"/>
      <c r="Z439" s="347"/>
      <c r="AA439" s="347"/>
      <c r="AB439" s="98">
        <f t="shared" si="9"/>
        <v>-14</v>
      </c>
      <c r="AC439" s="347"/>
      <c r="AD439" s="347"/>
      <c r="AE439" s="347"/>
      <c r="AF439" s="347"/>
      <c r="AG439" s="347"/>
      <c r="AH439" s="347"/>
      <c r="AI439" s="347"/>
      <c r="AJ439" s="347"/>
      <c r="AK439" s="347"/>
      <c r="AL439" s="347"/>
      <c r="AM439" s="347"/>
      <c r="AN439" s="347"/>
      <c r="AO439" s="347"/>
      <c r="AP439" s="347"/>
      <c r="AQ439" s="347"/>
    </row>
    <row r="440" spans="1:43" s="97" customFormat="1" ht="13.5">
      <c r="A440" s="309">
        <v>27</v>
      </c>
      <c r="B440" s="144">
        <v>420</v>
      </c>
      <c r="C440" s="142" t="s">
        <v>747</v>
      </c>
      <c r="D440" s="312" t="s">
        <v>868</v>
      </c>
      <c r="E440" t="s">
        <v>869</v>
      </c>
      <c r="F440" s="182">
        <v>10.94</v>
      </c>
      <c r="G440" t="s">
        <v>35</v>
      </c>
      <c r="H440" s="313" t="s">
        <v>870</v>
      </c>
      <c r="I440" s="46">
        <v>23.91</v>
      </c>
      <c r="J440" s="313" t="s">
        <v>871</v>
      </c>
      <c r="K440" s="313" t="s">
        <v>872</v>
      </c>
      <c r="L440" s="313">
        <v>13761120534</v>
      </c>
      <c r="M440" s="2">
        <v>53.91</v>
      </c>
      <c r="N440" s="313">
        <v>162.54</v>
      </c>
      <c r="O440" s="313" t="s">
        <v>38</v>
      </c>
      <c r="P440" s="323"/>
      <c r="Q440" s="323"/>
      <c r="R440" s="323"/>
      <c r="S440" s="323"/>
      <c r="T440" s="323"/>
      <c r="U440" s="323"/>
      <c r="V440" s="334"/>
      <c r="W440"/>
      <c r="X440" s="323"/>
      <c r="Y440" s="338"/>
      <c r="Z440" s="99"/>
      <c r="AA440" s="99"/>
      <c r="AB440" s="98">
        <f t="shared" si="9"/>
        <v>-54.72</v>
      </c>
      <c r="AC440" s="99"/>
      <c r="AD440" s="99"/>
      <c r="AE440" s="99"/>
      <c r="AF440" s="99"/>
      <c r="AG440" s="99"/>
      <c r="AH440" s="99"/>
      <c r="AI440" s="99"/>
      <c r="AJ440" s="99"/>
      <c r="AK440" s="99"/>
      <c r="AL440" s="99"/>
      <c r="AM440" s="99"/>
      <c r="AN440" s="99"/>
      <c r="AO440" s="99"/>
      <c r="AP440" s="99"/>
      <c r="AQ440" s="99"/>
    </row>
    <row r="441" spans="1:43" s="97" customFormat="1" ht="13.5">
      <c r="A441" s="309"/>
      <c r="B441" s="144">
        <v>421</v>
      </c>
      <c r="C441" s="142" t="s">
        <v>747</v>
      </c>
      <c r="D441" s="312"/>
      <c r="E441" t="s">
        <v>873</v>
      </c>
      <c r="F441" s="182">
        <v>15</v>
      </c>
      <c r="G441"/>
      <c r="H441" s="313"/>
      <c r="I441" s="46">
        <v>30</v>
      </c>
      <c r="J441" s="313"/>
      <c r="K441" s="313"/>
      <c r="L441" s="313"/>
      <c r="M441" s="2"/>
      <c r="N441" s="313"/>
      <c r="O441" s="313"/>
      <c r="P441" s="323"/>
      <c r="Q441" s="323"/>
      <c r="R441" s="323"/>
      <c r="S441" s="323"/>
      <c r="T441" s="323"/>
      <c r="U441" s="323"/>
      <c r="V441" s="334"/>
      <c r="W441"/>
      <c r="X441" s="323"/>
      <c r="Y441" s="339"/>
      <c r="Z441" s="99"/>
      <c r="AA441" s="99"/>
      <c r="AB441" s="98">
        <f t="shared" si="9"/>
        <v>0</v>
      </c>
      <c r="AC441" s="99"/>
      <c r="AD441" s="99"/>
      <c r="AE441" s="99"/>
      <c r="AF441" s="99"/>
      <c r="AG441" s="99"/>
      <c r="AH441" s="99"/>
      <c r="AI441" s="99"/>
      <c r="AJ441" s="99"/>
      <c r="AK441" s="99"/>
      <c r="AL441" s="99"/>
      <c r="AM441" s="99"/>
      <c r="AN441" s="99"/>
      <c r="AO441" s="99"/>
      <c r="AP441" s="99"/>
      <c r="AQ441" s="99"/>
    </row>
    <row r="442" spans="1:43" s="97" customFormat="1" ht="13.5">
      <c r="A442" s="309">
        <v>28</v>
      </c>
      <c r="B442" s="144">
        <v>422</v>
      </c>
      <c r="C442" s="142" t="s">
        <v>747</v>
      </c>
      <c r="D442" s="257" t="s">
        <v>874</v>
      </c>
      <c r="E442" t="s">
        <v>875</v>
      </c>
      <c r="F442" s="182">
        <v>1.5</v>
      </c>
      <c r="G442" s="313" t="s">
        <v>437</v>
      </c>
      <c r="H442" s="313" t="s">
        <v>876</v>
      </c>
      <c r="I442" s="46">
        <v>7.25</v>
      </c>
      <c r="J442" s="313" t="s">
        <v>877</v>
      </c>
      <c r="K442" s="313" t="s">
        <v>878</v>
      </c>
      <c r="L442" s="313">
        <v>13816992698</v>
      </c>
      <c r="M442" s="2">
        <v>31.25</v>
      </c>
      <c r="N442" s="313">
        <v>63.03</v>
      </c>
      <c r="O442" s="313" t="s">
        <v>128</v>
      </c>
      <c r="P442" s="323"/>
      <c r="Q442" s="323"/>
      <c r="R442" s="323"/>
      <c r="S442" s="323"/>
      <c r="T442" s="323"/>
      <c r="U442" s="323"/>
      <c r="V442" s="334"/>
      <c r="W442"/>
      <c r="X442" s="323"/>
      <c r="Y442" s="338"/>
      <c r="Z442" s="99"/>
      <c r="AA442" s="99"/>
      <c r="AB442" s="98">
        <f t="shared" si="9"/>
        <v>-0.5300000000000011</v>
      </c>
      <c r="AC442" s="99"/>
      <c r="AD442" s="99"/>
      <c r="AE442" s="99"/>
      <c r="AF442" s="99"/>
      <c r="AG442" s="99"/>
      <c r="AH442" s="99"/>
      <c r="AI442" s="99"/>
      <c r="AJ442" s="99"/>
      <c r="AK442" s="99"/>
      <c r="AL442" s="99"/>
      <c r="AM442" s="99"/>
      <c r="AN442" s="99"/>
      <c r="AO442" s="99"/>
      <c r="AP442" s="99"/>
      <c r="AQ442" s="99"/>
    </row>
    <row r="443" spans="1:43" s="97" customFormat="1" ht="13.5">
      <c r="A443" s="309"/>
      <c r="B443" s="144">
        <v>423</v>
      </c>
      <c r="C443" s="142" t="s">
        <v>747</v>
      </c>
      <c r="D443" s="257"/>
      <c r="E443" t="s">
        <v>879</v>
      </c>
      <c r="F443" s="182">
        <v>1</v>
      </c>
      <c r="G443" s="313" t="s">
        <v>437</v>
      </c>
      <c r="H443" s="313"/>
      <c r="I443" s="327">
        <v>6</v>
      </c>
      <c r="J443" s="313"/>
      <c r="K443" s="313"/>
      <c r="L443" s="313"/>
      <c r="M443" s="2"/>
      <c r="N443" s="313"/>
      <c r="O443" s="313"/>
      <c r="P443" s="323"/>
      <c r="Q443" s="323"/>
      <c r="R443" s="323"/>
      <c r="S443" s="323"/>
      <c r="T443" s="323"/>
      <c r="U443" s="323"/>
      <c r="V443" s="334"/>
      <c r="W443"/>
      <c r="X443" s="323"/>
      <c r="Y443" s="348"/>
      <c r="Z443" s="99"/>
      <c r="AA443" s="99"/>
      <c r="AB443" s="98">
        <f t="shared" si="9"/>
        <v>0</v>
      </c>
      <c r="AC443" s="99"/>
      <c r="AD443" s="99"/>
      <c r="AE443" s="99"/>
      <c r="AF443" s="99"/>
      <c r="AG443" s="99"/>
      <c r="AH443" s="99"/>
      <c r="AI443" s="99"/>
      <c r="AJ443" s="99"/>
      <c r="AK443" s="99"/>
      <c r="AL443" s="99"/>
      <c r="AM443" s="99"/>
      <c r="AN443" s="99"/>
      <c r="AO443" s="99"/>
      <c r="AP443" s="99"/>
      <c r="AQ443" s="99"/>
    </row>
    <row r="444" spans="1:43" s="97" customFormat="1" ht="13.5">
      <c r="A444" s="309"/>
      <c r="B444" s="144">
        <v>424</v>
      </c>
      <c r="C444" s="142" t="s">
        <v>747</v>
      </c>
      <c r="D444" s="257"/>
      <c r="E444" t="s">
        <v>880</v>
      </c>
      <c r="F444" s="182">
        <v>1</v>
      </c>
      <c r="G444" s="313" t="s">
        <v>437</v>
      </c>
      <c r="H444" s="313"/>
      <c r="I444" s="327">
        <v>6</v>
      </c>
      <c r="J444" s="313"/>
      <c r="K444" s="313"/>
      <c r="L444" s="313"/>
      <c r="M444" s="2"/>
      <c r="N444" s="313"/>
      <c r="O444" s="313"/>
      <c r="P444" s="323"/>
      <c r="Q444" s="323"/>
      <c r="R444" s="323"/>
      <c r="S444" s="323"/>
      <c r="T444" s="323"/>
      <c r="U444" s="323"/>
      <c r="V444" s="334"/>
      <c r="W444"/>
      <c r="X444" s="323"/>
      <c r="Y444" s="348"/>
      <c r="Z444" s="99"/>
      <c r="AA444" s="99"/>
      <c r="AB444" s="98">
        <f t="shared" si="9"/>
        <v>0</v>
      </c>
      <c r="AC444" s="99"/>
      <c r="AD444" s="99"/>
      <c r="AE444" s="99"/>
      <c r="AF444" s="99"/>
      <c r="AG444" s="99"/>
      <c r="AH444" s="99"/>
      <c r="AI444" s="99"/>
      <c r="AJ444" s="99"/>
      <c r="AK444" s="99"/>
      <c r="AL444" s="99"/>
      <c r="AM444" s="99"/>
      <c r="AN444" s="99"/>
      <c r="AO444" s="99"/>
      <c r="AP444" s="99"/>
      <c r="AQ444" s="99"/>
    </row>
    <row r="445" spans="1:43" s="97" customFormat="1" ht="13.5">
      <c r="A445" s="309"/>
      <c r="B445" s="144">
        <v>425</v>
      </c>
      <c r="C445" s="142" t="s">
        <v>747</v>
      </c>
      <c r="D445" s="257"/>
      <c r="E445" t="s">
        <v>880</v>
      </c>
      <c r="F445" s="182">
        <v>1</v>
      </c>
      <c r="G445" s="313" t="s">
        <v>437</v>
      </c>
      <c r="H445" s="313"/>
      <c r="I445" s="327">
        <v>6</v>
      </c>
      <c r="J445" s="313"/>
      <c r="K445" s="313"/>
      <c r="L445" s="313"/>
      <c r="M445" s="2"/>
      <c r="N445" s="313"/>
      <c r="O445" s="313"/>
      <c r="P445" s="323"/>
      <c r="Q445" s="323"/>
      <c r="R445" s="323"/>
      <c r="S445" s="323"/>
      <c r="T445" s="323"/>
      <c r="U445" s="323"/>
      <c r="V445" s="334"/>
      <c r="W445"/>
      <c r="X445" s="323"/>
      <c r="Y445" s="348"/>
      <c r="Z445" s="99"/>
      <c r="AA445" s="99"/>
      <c r="AB445" s="98">
        <f t="shared" si="9"/>
        <v>0</v>
      </c>
      <c r="AC445" s="99"/>
      <c r="AD445" s="99"/>
      <c r="AE445" s="99"/>
      <c r="AF445" s="99"/>
      <c r="AG445" s="99"/>
      <c r="AH445" s="99"/>
      <c r="AI445" s="99"/>
      <c r="AJ445" s="99"/>
      <c r="AK445" s="99"/>
      <c r="AL445" s="99"/>
      <c r="AM445" s="99"/>
      <c r="AN445" s="99"/>
      <c r="AO445" s="99"/>
      <c r="AP445" s="99"/>
      <c r="AQ445" s="99"/>
    </row>
    <row r="446" spans="1:28" s="99" customFormat="1" ht="13.5">
      <c r="A446" s="317"/>
      <c r="B446" s="144">
        <v>426</v>
      </c>
      <c r="C446" s="142" t="s">
        <v>747</v>
      </c>
      <c r="D446" s="257"/>
      <c r="E446" s="142" t="s">
        <v>881</v>
      </c>
      <c r="F446" s="182">
        <v>0.5</v>
      </c>
      <c r="G446" t="s">
        <v>207</v>
      </c>
      <c r="H446" s="313"/>
      <c r="I446" s="46">
        <v>3</v>
      </c>
      <c r="J446" s="313"/>
      <c r="K446" s="313"/>
      <c r="L446" s="313"/>
      <c r="M446" s="2"/>
      <c r="N446" s="313"/>
      <c r="O446" s="313"/>
      <c r="P446" s="323"/>
      <c r="Q446" s="323"/>
      <c r="R446" s="323"/>
      <c r="S446" s="323"/>
      <c r="T446" s="323"/>
      <c r="U446" s="323"/>
      <c r="V446" s="323"/>
      <c r="W446" t="s">
        <v>882</v>
      </c>
      <c r="X446" s="323"/>
      <c r="Y446" s="348"/>
      <c r="AB446" s="98">
        <f t="shared" si="9"/>
        <v>0</v>
      </c>
    </row>
    <row r="447" spans="1:28" s="99" customFormat="1" ht="13.5">
      <c r="A447" s="317"/>
      <c r="B447" s="144">
        <v>427</v>
      </c>
      <c r="C447" s="142" t="s">
        <v>747</v>
      </c>
      <c r="D447" s="257"/>
      <c r="E447" s="142" t="s">
        <v>881</v>
      </c>
      <c r="F447" s="182">
        <v>0.5</v>
      </c>
      <c r="G447" t="s">
        <v>207</v>
      </c>
      <c r="H447" s="313"/>
      <c r="I447" s="46">
        <v>3</v>
      </c>
      <c r="J447" s="313"/>
      <c r="K447" s="313"/>
      <c r="L447" s="313"/>
      <c r="M447" s="2"/>
      <c r="N447" s="313"/>
      <c r="O447" s="313"/>
      <c r="P447" s="323"/>
      <c r="Q447" s="323"/>
      <c r="R447" s="323"/>
      <c r="S447" s="323"/>
      <c r="T447" s="323"/>
      <c r="U447" s="323"/>
      <c r="V447" s="323"/>
      <c r="W447" t="s">
        <v>882</v>
      </c>
      <c r="X447" s="323"/>
      <c r="Y447" s="339"/>
      <c r="AB447" s="98">
        <f t="shared" si="9"/>
        <v>0</v>
      </c>
    </row>
    <row r="448" spans="1:43" s="97" customFormat="1" ht="13.5">
      <c r="A448" s="309">
        <v>30</v>
      </c>
      <c r="B448" s="144">
        <v>428</v>
      </c>
      <c r="C448" s="142" t="s">
        <v>747</v>
      </c>
      <c r="D448" s="318" t="s">
        <v>883</v>
      </c>
      <c r="E448" s="211" t="s">
        <v>884</v>
      </c>
      <c r="F448" s="313">
        <v>3</v>
      </c>
      <c r="G448" s="313" t="s">
        <v>35</v>
      </c>
      <c r="H448" t="s">
        <v>885</v>
      </c>
      <c r="I448" s="46">
        <v>11</v>
      </c>
      <c r="J448" s="46" t="s">
        <v>886</v>
      </c>
      <c r="K448" s="46" t="s">
        <v>887</v>
      </c>
      <c r="L448" s="46">
        <v>18621782472</v>
      </c>
      <c r="M448" s="2">
        <v>48</v>
      </c>
      <c r="N448" s="332">
        <v>165.8</v>
      </c>
      <c r="O448" s="332" t="s">
        <v>38</v>
      </c>
      <c r="P448" s="323"/>
      <c r="Q448" s="323"/>
      <c r="R448" s="323"/>
      <c r="S448" s="323"/>
      <c r="T448" s="323"/>
      <c r="U448" s="323"/>
      <c r="V448" s="334"/>
      <c r="W448"/>
      <c r="X448" s="323"/>
      <c r="Y448" s="335"/>
      <c r="Z448" s="99"/>
      <c r="AA448" s="99"/>
      <c r="AB448" s="98">
        <f t="shared" si="9"/>
        <v>-69.80000000000001</v>
      </c>
      <c r="AC448" s="99"/>
      <c r="AD448" s="99"/>
      <c r="AE448" s="99"/>
      <c r="AF448" s="99"/>
      <c r="AG448" s="99"/>
      <c r="AH448" s="99"/>
      <c r="AI448" s="99"/>
      <c r="AJ448" s="99"/>
      <c r="AK448" s="99"/>
      <c r="AL448" s="99"/>
      <c r="AM448" s="99"/>
      <c r="AN448" s="99"/>
      <c r="AO448" s="99"/>
      <c r="AP448" s="99"/>
      <c r="AQ448" s="99"/>
    </row>
    <row r="449" spans="1:43" s="97" customFormat="1" ht="13.5">
      <c r="A449" s="309"/>
      <c r="B449" s="144">
        <v>429</v>
      </c>
      <c r="C449" s="142" t="s">
        <v>747</v>
      </c>
      <c r="D449" s="349"/>
      <c r="E449" s="211" t="s">
        <v>884</v>
      </c>
      <c r="F449" s="313">
        <v>3</v>
      </c>
      <c r="G449" s="313" t="s">
        <v>35</v>
      </c>
      <c r="H449"/>
      <c r="I449" s="46">
        <v>11</v>
      </c>
      <c r="J449" s="46"/>
      <c r="K449" s="46"/>
      <c r="L449" s="46"/>
      <c r="M449" s="2"/>
      <c r="N449" s="355"/>
      <c r="O449" s="355"/>
      <c r="P449" s="323"/>
      <c r="Q449" s="323"/>
      <c r="R449" s="323"/>
      <c r="S449" s="323"/>
      <c r="T449" s="323"/>
      <c r="U449" s="323"/>
      <c r="V449" s="334"/>
      <c r="W449"/>
      <c r="X449" s="323"/>
      <c r="Y449" s="337"/>
      <c r="Z449" s="99"/>
      <c r="AA449" s="99"/>
      <c r="AB449" s="98">
        <f t="shared" si="9"/>
        <v>0</v>
      </c>
      <c r="AC449" s="99"/>
      <c r="AD449" s="99"/>
      <c r="AE449" s="99"/>
      <c r="AF449" s="99"/>
      <c r="AG449" s="99"/>
      <c r="AH449" s="99"/>
      <c r="AI449" s="99"/>
      <c r="AJ449" s="99"/>
      <c r="AK449" s="99"/>
      <c r="AL449" s="99"/>
      <c r="AM449" s="99"/>
      <c r="AN449" s="99"/>
      <c r="AO449" s="99"/>
      <c r="AP449" s="99"/>
      <c r="AQ449" s="99"/>
    </row>
    <row r="450" spans="1:43" s="97" customFormat="1" ht="13.5">
      <c r="A450" s="309"/>
      <c r="B450" s="144">
        <v>430</v>
      </c>
      <c r="C450" s="142" t="s">
        <v>747</v>
      </c>
      <c r="D450" s="349"/>
      <c r="E450" s="211" t="s">
        <v>884</v>
      </c>
      <c r="F450" s="313">
        <v>3</v>
      </c>
      <c r="G450" s="313" t="s">
        <v>35</v>
      </c>
      <c r="H450"/>
      <c r="I450" s="46">
        <v>11</v>
      </c>
      <c r="J450" s="46"/>
      <c r="K450" s="46"/>
      <c r="L450" s="46"/>
      <c r="M450" s="2"/>
      <c r="N450" s="355"/>
      <c r="O450" s="355"/>
      <c r="P450" s="323"/>
      <c r="Q450" s="323"/>
      <c r="R450" s="323"/>
      <c r="S450" s="323"/>
      <c r="T450" s="323"/>
      <c r="U450" s="323"/>
      <c r="V450" s="334"/>
      <c r="W450"/>
      <c r="X450" s="323"/>
      <c r="Y450" s="337"/>
      <c r="Z450" s="99"/>
      <c r="AA450" s="99"/>
      <c r="AB450" s="98">
        <f t="shared" si="9"/>
        <v>0</v>
      </c>
      <c r="AC450" s="99"/>
      <c r="AD450" s="99"/>
      <c r="AE450" s="99"/>
      <c r="AF450" s="99"/>
      <c r="AG450" s="99"/>
      <c r="AH450" s="99"/>
      <c r="AI450" s="99"/>
      <c r="AJ450" s="99"/>
      <c r="AK450" s="99"/>
      <c r="AL450" s="99"/>
      <c r="AM450" s="99"/>
      <c r="AN450" s="99"/>
      <c r="AO450" s="99"/>
      <c r="AP450" s="99"/>
      <c r="AQ450" s="99"/>
    </row>
    <row r="451" spans="1:43" s="97" customFormat="1" ht="13.5">
      <c r="A451" s="309"/>
      <c r="B451" s="144">
        <v>431</v>
      </c>
      <c r="C451" s="142" t="s">
        <v>747</v>
      </c>
      <c r="D451" s="350"/>
      <c r="E451" s="211" t="s">
        <v>888</v>
      </c>
      <c r="F451" s="313">
        <v>5</v>
      </c>
      <c r="G451" s="313" t="s">
        <v>35</v>
      </c>
      <c r="H451"/>
      <c r="I451" s="46">
        <v>15</v>
      </c>
      <c r="J451" s="46"/>
      <c r="K451" s="46"/>
      <c r="L451" s="46"/>
      <c r="M451" s="2"/>
      <c r="N451" s="356"/>
      <c r="O451" s="356"/>
      <c r="P451" s="323"/>
      <c r="Q451" s="323"/>
      <c r="R451" s="323"/>
      <c r="S451" s="323"/>
      <c r="T451" s="323"/>
      <c r="U451" s="323"/>
      <c r="V451" s="334"/>
      <c r="W451"/>
      <c r="X451" s="323"/>
      <c r="Y451" s="336"/>
      <c r="Z451" s="99"/>
      <c r="AA451" s="99"/>
      <c r="AB451" s="98">
        <f t="shared" si="9"/>
        <v>0</v>
      </c>
      <c r="AC451" s="99"/>
      <c r="AD451" s="99"/>
      <c r="AE451" s="99"/>
      <c r="AF451" s="99"/>
      <c r="AG451" s="99"/>
      <c r="AH451" s="99"/>
      <c r="AI451" s="99"/>
      <c r="AJ451" s="99"/>
      <c r="AK451" s="99"/>
      <c r="AL451" s="99"/>
      <c r="AM451" s="99"/>
      <c r="AN451" s="99"/>
      <c r="AO451" s="99"/>
      <c r="AP451" s="99"/>
      <c r="AQ451" s="99"/>
    </row>
    <row r="452" spans="1:43" s="97" customFormat="1" ht="13.5">
      <c r="A452" s="309">
        <v>31</v>
      </c>
      <c r="B452" s="144">
        <v>432</v>
      </c>
      <c r="C452" s="142" t="s">
        <v>747</v>
      </c>
      <c r="D452" s="312" t="s">
        <v>889</v>
      </c>
      <c r="E452" t="s">
        <v>890</v>
      </c>
      <c r="F452" s="182">
        <v>2</v>
      </c>
      <c r="G452" t="s">
        <v>35</v>
      </c>
      <c r="H452" s="313" t="s">
        <v>891</v>
      </c>
      <c r="I452" s="46">
        <v>8.5</v>
      </c>
      <c r="J452" s="313" t="s">
        <v>892</v>
      </c>
      <c r="K452" s="313" t="s">
        <v>893</v>
      </c>
      <c r="L452" s="313">
        <v>13501886011</v>
      </c>
      <c r="M452" s="2">
        <v>22</v>
      </c>
      <c r="N452" s="313">
        <v>45.8</v>
      </c>
      <c r="O452" s="313" t="s">
        <v>38</v>
      </c>
      <c r="P452" s="323"/>
      <c r="Q452" s="323"/>
      <c r="R452" s="323"/>
      <c r="S452" s="323"/>
      <c r="T452" s="323"/>
      <c r="U452" s="323"/>
      <c r="V452" s="334"/>
      <c r="W452"/>
      <c r="X452" s="323"/>
      <c r="Y452" s="338">
        <v>3</v>
      </c>
      <c r="Z452" s="99"/>
      <c r="AA452" s="99"/>
      <c r="AB452" s="98">
        <f t="shared" si="9"/>
        <v>-1.7999999999999972</v>
      </c>
      <c r="AC452" s="99"/>
      <c r="AD452" s="99"/>
      <c r="AE452" s="99"/>
      <c r="AF452" s="99"/>
      <c r="AG452" s="99"/>
      <c r="AH452" s="99"/>
      <c r="AI452" s="99"/>
      <c r="AJ452" s="99"/>
      <c r="AK452" s="99"/>
      <c r="AL452" s="99"/>
      <c r="AM452" s="99"/>
      <c r="AN452" s="99"/>
      <c r="AO452" s="99"/>
      <c r="AP452" s="99"/>
      <c r="AQ452" s="99"/>
    </row>
    <row r="453" spans="1:43" s="97" customFormat="1" ht="13.5">
      <c r="A453" s="309"/>
      <c r="B453" s="144">
        <v>433</v>
      </c>
      <c r="C453" s="142" t="s">
        <v>747</v>
      </c>
      <c r="D453" s="312"/>
      <c r="E453" t="s">
        <v>894</v>
      </c>
      <c r="F453" s="182">
        <v>4</v>
      </c>
      <c r="G453" t="s">
        <v>35</v>
      </c>
      <c r="H453" s="313"/>
      <c r="I453" s="46">
        <v>13.5</v>
      </c>
      <c r="J453" s="313"/>
      <c r="K453" s="313"/>
      <c r="L453" s="313"/>
      <c r="M453" s="2"/>
      <c r="N453" s="313"/>
      <c r="O453" s="313"/>
      <c r="P453" s="323"/>
      <c r="Q453" s="323"/>
      <c r="R453" s="323"/>
      <c r="S453" s="323"/>
      <c r="T453" s="323"/>
      <c r="U453" s="323"/>
      <c r="V453" s="334"/>
      <c r="W453"/>
      <c r="X453" s="323"/>
      <c r="Y453" s="339"/>
      <c r="Z453" s="99"/>
      <c r="AA453" s="99"/>
      <c r="AB453" s="98">
        <f t="shared" si="9"/>
        <v>0</v>
      </c>
      <c r="AC453" s="99"/>
      <c r="AD453" s="99"/>
      <c r="AE453" s="99"/>
      <c r="AF453" s="99"/>
      <c r="AG453" s="99"/>
      <c r="AH453" s="99"/>
      <c r="AI453" s="99"/>
      <c r="AJ453" s="99"/>
      <c r="AK453" s="99"/>
      <c r="AL453" s="99"/>
      <c r="AM453" s="99"/>
      <c r="AN453" s="99"/>
      <c r="AO453" s="99"/>
      <c r="AP453" s="99"/>
      <c r="AQ453" s="99"/>
    </row>
    <row r="454" spans="1:43" s="97" customFormat="1" ht="13.5">
      <c r="A454" s="309"/>
      <c r="B454" s="144">
        <v>434</v>
      </c>
      <c r="C454" s="142" t="s">
        <v>747</v>
      </c>
      <c r="D454" s="312" t="s">
        <v>895</v>
      </c>
      <c r="E454" t="s">
        <v>261</v>
      </c>
      <c r="F454" s="182">
        <v>2</v>
      </c>
      <c r="G454" t="s">
        <v>35</v>
      </c>
      <c r="H454" s="313" t="s">
        <v>896</v>
      </c>
      <c r="I454" s="46">
        <v>8.5</v>
      </c>
      <c r="J454" s="313" t="s">
        <v>897</v>
      </c>
      <c r="K454" s="313" t="s">
        <v>898</v>
      </c>
      <c r="L454" s="313">
        <v>18918049555</v>
      </c>
      <c r="M454" s="2">
        <v>35.5</v>
      </c>
      <c r="N454" s="313">
        <v>137.5</v>
      </c>
      <c r="O454" s="313" t="s">
        <v>38</v>
      </c>
      <c r="P454" s="323"/>
      <c r="Q454" s="323"/>
      <c r="R454" s="323"/>
      <c r="S454" s="323"/>
      <c r="T454" s="323"/>
      <c r="U454" s="323"/>
      <c r="V454" s="334"/>
      <c r="W454"/>
      <c r="X454" s="323"/>
      <c r="Y454" s="338"/>
      <c r="Z454" s="99"/>
      <c r="AA454" s="99"/>
      <c r="AB454" s="98">
        <f t="shared" si="9"/>
        <v>-66.5</v>
      </c>
      <c r="AC454" s="99"/>
      <c r="AD454" s="99"/>
      <c r="AE454" s="99"/>
      <c r="AF454" s="99"/>
      <c r="AG454" s="99"/>
      <c r="AH454" s="99"/>
      <c r="AI454" s="99"/>
      <c r="AJ454" s="99"/>
      <c r="AK454" s="99"/>
      <c r="AL454" s="99"/>
      <c r="AM454" s="99"/>
      <c r="AN454" s="99"/>
      <c r="AO454" s="99"/>
      <c r="AP454" s="99"/>
      <c r="AQ454" s="99"/>
    </row>
    <row r="455" spans="1:43" s="97" customFormat="1" ht="13.5">
      <c r="A455" s="309">
        <v>32</v>
      </c>
      <c r="B455" s="144">
        <v>435</v>
      </c>
      <c r="C455" s="142" t="s">
        <v>747</v>
      </c>
      <c r="D455" s="312"/>
      <c r="E455" t="s">
        <v>899</v>
      </c>
      <c r="F455" s="182">
        <v>4</v>
      </c>
      <c r="G455" t="s">
        <v>35</v>
      </c>
      <c r="H455" s="313"/>
      <c r="I455" s="46">
        <v>13.5</v>
      </c>
      <c r="J455" s="313"/>
      <c r="K455" s="313"/>
      <c r="L455" s="313"/>
      <c r="M455" s="2"/>
      <c r="N455" s="313"/>
      <c r="O455" s="313"/>
      <c r="P455" s="323"/>
      <c r="Q455" s="323"/>
      <c r="R455" s="323"/>
      <c r="S455" s="323"/>
      <c r="T455" s="323"/>
      <c r="U455" s="323"/>
      <c r="V455" s="334"/>
      <c r="W455"/>
      <c r="X455" s="323"/>
      <c r="Y455" s="348"/>
      <c r="Z455" s="99"/>
      <c r="AA455" s="99"/>
      <c r="AB455" s="98">
        <f t="shared" si="9"/>
        <v>0</v>
      </c>
      <c r="AC455" s="99"/>
      <c r="AD455" s="99"/>
      <c r="AE455" s="99"/>
      <c r="AF455" s="99"/>
      <c r="AG455" s="99"/>
      <c r="AH455" s="99"/>
      <c r="AI455" s="99"/>
      <c r="AJ455" s="99"/>
      <c r="AK455" s="99"/>
      <c r="AL455" s="99"/>
      <c r="AM455" s="99"/>
      <c r="AN455" s="99"/>
      <c r="AO455" s="99"/>
      <c r="AP455" s="99"/>
      <c r="AQ455" s="99"/>
    </row>
    <row r="456" spans="1:43" s="97" customFormat="1" ht="13.5">
      <c r="A456" s="309"/>
      <c r="B456" s="144">
        <v>436</v>
      </c>
      <c r="C456" s="142" t="s">
        <v>747</v>
      </c>
      <c r="D456" s="312"/>
      <c r="E456" t="s">
        <v>899</v>
      </c>
      <c r="F456" s="182">
        <v>4</v>
      </c>
      <c r="G456" t="s">
        <v>35</v>
      </c>
      <c r="H456" s="313"/>
      <c r="I456" s="46">
        <v>13.5</v>
      </c>
      <c r="J456" s="313"/>
      <c r="K456" s="313"/>
      <c r="L456" s="313"/>
      <c r="M456" s="2"/>
      <c r="N456" s="313"/>
      <c r="O456" s="313"/>
      <c r="P456" s="323"/>
      <c r="Q456" s="323"/>
      <c r="R456" s="323"/>
      <c r="S456" s="323"/>
      <c r="T456" s="323"/>
      <c r="U456" s="323"/>
      <c r="V456" s="334"/>
      <c r="W456"/>
      <c r="X456" s="323"/>
      <c r="Y456" s="339"/>
      <c r="Z456" s="99"/>
      <c r="AA456" s="99"/>
      <c r="AB456" s="98">
        <f t="shared" si="9"/>
        <v>0</v>
      </c>
      <c r="AC456" s="99"/>
      <c r="AD456" s="99"/>
      <c r="AE456" s="99"/>
      <c r="AF456" s="99"/>
      <c r="AG456" s="99"/>
      <c r="AH456" s="99"/>
      <c r="AI456" s="99"/>
      <c r="AJ456" s="99"/>
      <c r="AK456" s="99"/>
      <c r="AL456" s="99"/>
      <c r="AM456" s="99"/>
      <c r="AN456" s="99"/>
      <c r="AO456" s="99"/>
      <c r="AP456" s="99"/>
      <c r="AQ456" s="99"/>
    </row>
    <row r="457" spans="1:28" s="99" customFormat="1" ht="24">
      <c r="A457" s="317">
        <v>33</v>
      </c>
      <c r="B457" s="144">
        <v>437</v>
      </c>
      <c r="C457" s="142" t="s">
        <v>747</v>
      </c>
      <c r="D457" s="257" t="s">
        <v>900</v>
      </c>
      <c r="E457" s="142" t="s">
        <v>901</v>
      </c>
      <c r="F457" s="182">
        <v>0.87</v>
      </c>
      <c r="G457" t="s">
        <v>437</v>
      </c>
      <c r="H457" s="171" t="s">
        <v>902</v>
      </c>
      <c r="I457" s="266">
        <v>5.22</v>
      </c>
      <c r="J457" s="171" t="s">
        <v>903</v>
      </c>
      <c r="K457" s="171" t="s">
        <v>904</v>
      </c>
      <c r="L457" s="171">
        <v>13564584720</v>
      </c>
      <c r="M457" s="173">
        <v>5.22</v>
      </c>
      <c r="N457" s="171">
        <v>18</v>
      </c>
      <c r="O457" s="171" t="s">
        <v>128</v>
      </c>
      <c r="P457" s="323"/>
      <c r="Q457" s="323"/>
      <c r="R457" s="323"/>
      <c r="S457" s="323"/>
      <c r="T457" s="323"/>
      <c r="U457" s="323"/>
      <c r="V457" s="323"/>
      <c r="W457"/>
      <c r="X457" s="323"/>
      <c r="Y457" s="317"/>
      <c r="AB457" s="98">
        <f t="shared" si="9"/>
        <v>-7.5600000000000005</v>
      </c>
    </row>
    <row r="458" spans="1:43" s="111" customFormat="1" ht="20.25" customHeight="1">
      <c r="A458" s="309">
        <v>34</v>
      </c>
      <c r="B458" s="144">
        <v>438</v>
      </c>
      <c r="C458" s="142" t="s">
        <v>747</v>
      </c>
      <c r="D458" s="312" t="s">
        <v>905</v>
      </c>
      <c r="E458" s="211" t="s">
        <v>906</v>
      </c>
      <c r="F458" s="313">
        <v>1</v>
      </c>
      <c r="G458" s="313" t="s">
        <v>35</v>
      </c>
      <c r="H458" s="313" t="s">
        <v>907</v>
      </c>
      <c r="I458" s="69">
        <v>6</v>
      </c>
      <c r="J458" s="313" t="s">
        <v>908</v>
      </c>
      <c r="K458" s="313" t="s">
        <v>909</v>
      </c>
      <c r="L458" s="313">
        <v>13585779919</v>
      </c>
      <c r="M458" s="2">
        <v>6</v>
      </c>
      <c r="N458" s="313">
        <v>13</v>
      </c>
      <c r="O458" s="313" t="s">
        <v>38</v>
      </c>
      <c r="P458" s="323"/>
      <c r="Q458" s="323"/>
      <c r="R458" s="323"/>
      <c r="S458" s="323"/>
      <c r="T458" s="323"/>
      <c r="U458" s="323"/>
      <c r="V458" s="334"/>
      <c r="W458"/>
      <c r="X458" s="323"/>
      <c r="Y458" s="309"/>
      <c r="Z458" s="347"/>
      <c r="AA458" s="347"/>
      <c r="AB458" s="98">
        <f t="shared" si="9"/>
        <v>-1</v>
      </c>
      <c r="AC458" s="347"/>
      <c r="AD458" s="347"/>
      <c r="AE458" s="347"/>
      <c r="AF458" s="347"/>
      <c r="AG458" s="347"/>
      <c r="AH458" s="347"/>
      <c r="AI458" s="347"/>
      <c r="AJ458" s="347"/>
      <c r="AK458" s="347"/>
      <c r="AL458" s="347"/>
      <c r="AM458" s="347"/>
      <c r="AN458" s="347"/>
      <c r="AO458" s="347"/>
      <c r="AP458" s="347"/>
      <c r="AQ458" s="347"/>
    </row>
    <row r="459" spans="1:43" s="97" customFormat="1" ht="14.25">
      <c r="A459" s="309">
        <v>36</v>
      </c>
      <c r="B459" s="144">
        <v>439</v>
      </c>
      <c r="C459" s="351" t="s">
        <v>910</v>
      </c>
      <c r="D459" s="312" t="s">
        <v>911</v>
      </c>
      <c r="E459" s="211" t="s">
        <v>912</v>
      </c>
      <c r="F459" s="313">
        <v>0.5</v>
      </c>
      <c r="G459" s="313" t="s">
        <v>35</v>
      </c>
      <c r="H459" s="313" t="s">
        <v>913</v>
      </c>
      <c r="I459" s="266">
        <v>3</v>
      </c>
      <c r="J459" s="46"/>
      <c r="K459" s="46"/>
      <c r="L459" s="46"/>
      <c r="M459" s="2">
        <v>7.02</v>
      </c>
      <c r="N459" s="313">
        <v>19.2</v>
      </c>
      <c r="O459" s="313" t="s">
        <v>38</v>
      </c>
      <c r="P459" s="357"/>
      <c r="Q459" s="357"/>
      <c r="R459" s="357"/>
      <c r="S459" s="357"/>
      <c r="T459" s="357"/>
      <c r="U459" s="357"/>
      <c r="V459" s="359"/>
      <c r="W459"/>
      <c r="X459" s="323"/>
      <c r="Y459" s="338"/>
      <c r="Z459" s="99"/>
      <c r="AA459" s="99"/>
      <c r="AB459" s="98">
        <f t="shared" si="9"/>
        <v>-5.16</v>
      </c>
      <c r="AC459" s="99"/>
      <c r="AD459" s="99"/>
      <c r="AE459" s="99"/>
      <c r="AF459" s="99"/>
      <c r="AG459" s="99"/>
      <c r="AH459" s="99"/>
      <c r="AI459" s="99"/>
      <c r="AJ459" s="99"/>
      <c r="AK459" s="99"/>
      <c r="AL459" s="99"/>
      <c r="AM459" s="99"/>
      <c r="AN459" s="99"/>
      <c r="AO459" s="99"/>
      <c r="AP459" s="99"/>
      <c r="AQ459" s="99"/>
    </row>
    <row r="460" spans="1:43" s="97" customFormat="1" ht="14.25">
      <c r="A460" s="309"/>
      <c r="B460" s="144">
        <v>440</v>
      </c>
      <c r="C460" s="351" t="s">
        <v>910</v>
      </c>
      <c r="D460" s="312"/>
      <c r="E460" s="211" t="s">
        <v>914</v>
      </c>
      <c r="F460" s="313">
        <v>0.67</v>
      </c>
      <c r="G460" s="313" t="s">
        <v>69</v>
      </c>
      <c r="H460" s="313"/>
      <c r="I460" s="266">
        <v>4.02</v>
      </c>
      <c r="J460" s="46"/>
      <c r="K460" s="46"/>
      <c r="L460" s="46"/>
      <c r="M460" s="2"/>
      <c r="N460" s="313"/>
      <c r="O460" s="313" t="s">
        <v>38</v>
      </c>
      <c r="P460" s="357"/>
      <c r="Q460" s="357"/>
      <c r="R460" s="357"/>
      <c r="S460" s="357"/>
      <c r="T460" s="357"/>
      <c r="U460" s="357"/>
      <c r="V460" s="359"/>
      <c r="W460"/>
      <c r="X460" s="323"/>
      <c r="Y460" s="339"/>
      <c r="Z460" s="99"/>
      <c r="AA460" s="99"/>
      <c r="AB460" s="98">
        <f t="shared" si="9"/>
        <v>0</v>
      </c>
      <c r="AC460" s="99"/>
      <c r="AD460" s="99"/>
      <c r="AE460" s="99"/>
      <c r="AF460" s="99"/>
      <c r="AG460" s="99"/>
      <c r="AH460" s="99"/>
      <c r="AI460" s="99"/>
      <c r="AJ460" s="99"/>
      <c r="AK460" s="99"/>
      <c r="AL460" s="99"/>
      <c r="AM460" s="99"/>
      <c r="AN460" s="99"/>
      <c r="AO460" s="99"/>
      <c r="AP460" s="99"/>
      <c r="AQ460" s="99"/>
    </row>
    <row r="461" spans="1:43" s="97" customFormat="1" ht="13.5" customHeight="1">
      <c r="A461" s="309">
        <v>37</v>
      </c>
      <c r="B461" s="144">
        <v>441</v>
      </c>
      <c r="C461" s="351" t="s">
        <v>910</v>
      </c>
      <c r="D461" s="312" t="s">
        <v>915</v>
      </c>
      <c r="E461" s="211" t="s">
        <v>339</v>
      </c>
      <c r="F461" s="313">
        <v>4</v>
      </c>
      <c r="G461" t="s">
        <v>916</v>
      </c>
      <c r="H461" s="313" t="s">
        <v>917</v>
      </c>
      <c r="I461" s="69">
        <v>13.5</v>
      </c>
      <c r="J461" s="169"/>
      <c r="K461" s="169"/>
      <c r="L461" s="169"/>
      <c r="M461" s="2">
        <v>27</v>
      </c>
      <c r="N461" s="313">
        <v>221.18</v>
      </c>
      <c r="O461" s="169" t="s">
        <v>128</v>
      </c>
      <c r="P461" s="358"/>
      <c r="Q461" s="358"/>
      <c r="R461" s="358"/>
      <c r="S461" s="358"/>
      <c r="T461" s="358"/>
      <c r="U461" s="358"/>
      <c r="V461" s="358"/>
      <c r="W461"/>
      <c r="X461" s="323"/>
      <c r="Y461" s="338"/>
      <c r="Z461" s="99"/>
      <c r="AA461" s="99"/>
      <c r="AB461" s="98">
        <f t="shared" si="9"/>
        <v>-167.18</v>
      </c>
      <c r="AC461" s="99"/>
      <c r="AD461" s="99"/>
      <c r="AE461" s="99"/>
      <c r="AF461" s="99"/>
      <c r="AG461" s="99"/>
      <c r="AH461" s="99"/>
      <c r="AI461" s="99"/>
      <c r="AJ461" s="99"/>
      <c r="AK461" s="99"/>
      <c r="AL461" s="99"/>
      <c r="AM461" s="99"/>
      <c r="AN461" s="99"/>
      <c r="AO461" s="99"/>
      <c r="AP461" s="99"/>
      <c r="AQ461" s="99"/>
    </row>
    <row r="462" spans="1:43" s="97" customFormat="1" ht="13.5">
      <c r="A462" s="309"/>
      <c r="B462" s="144">
        <v>442</v>
      </c>
      <c r="C462" s="351" t="s">
        <v>910</v>
      </c>
      <c r="D462" s="312"/>
      <c r="E462" s="211" t="s">
        <v>918</v>
      </c>
      <c r="F462" s="313">
        <v>4</v>
      </c>
      <c r="G462"/>
      <c r="H462" s="313"/>
      <c r="I462" s="69">
        <v>13.5</v>
      </c>
      <c r="J462" s="169"/>
      <c r="K462" s="169"/>
      <c r="L462" s="169"/>
      <c r="M462" s="2"/>
      <c r="N462" s="313"/>
      <c r="O462" s="169" t="s">
        <v>128</v>
      </c>
      <c r="P462" s="358"/>
      <c r="Q462" s="358"/>
      <c r="R462" s="358"/>
      <c r="S462" s="358"/>
      <c r="T462" s="358"/>
      <c r="U462" s="358"/>
      <c r="V462" s="358"/>
      <c r="W462"/>
      <c r="X462" s="323"/>
      <c r="Y462" s="339"/>
      <c r="Z462" s="99"/>
      <c r="AA462" s="99"/>
      <c r="AB462" s="98">
        <f t="shared" si="9"/>
        <v>0</v>
      </c>
      <c r="AC462" s="99"/>
      <c r="AD462" s="99"/>
      <c r="AE462" s="99"/>
      <c r="AF462" s="99"/>
      <c r="AG462" s="99"/>
      <c r="AH462" s="99"/>
      <c r="AI462" s="99"/>
      <c r="AJ462" s="99"/>
      <c r="AK462" s="99"/>
      <c r="AL462" s="99"/>
      <c r="AM462" s="99"/>
      <c r="AN462" s="99"/>
      <c r="AO462" s="99"/>
      <c r="AP462" s="99"/>
      <c r="AQ462" s="99"/>
    </row>
    <row r="463" spans="1:28" s="99" customFormat="1" ht="13.5">
      <c r="A463" s="317">
        <v>38</v>
      </c>
      <c r="B463" s="144">
        <v>443</v>
      </c>
      <c r="C463" s="181" t="s">
        <v>910</v>
      </c>
      <c r="D463" s="257" t="s">
        <v>919</v>
      </c>
      <c r="E463" s="142" t="s">
        <v>920</v>
      </c>
      <c r="F463" s="182">
        <v>3</v>
      </c>
      <c r="G463" t="s">
        <v>35</v>
      </c>
      <c r="H463" s="171" t="s">
        <v>921</v>
      </c>
      <c r="I463" s="266">
        <v>11</v>
      </c>
      <c r="J463" s="173"/>
      <c r="K463" s="173"/>
      <c r="L463" s="173"/>
      <c r="M463" s="352">
        <v>45</v>
      </c>
      <c r="N463" s="171">
        <v>156.15</v>
      </c>
      <c r="O463" s="173" t="s">
        <v>38</v>
      </c>
      <c r="P463" s="233"/>
      <c r="Q463" s="233"/>
      <c r="R463" s="233"/>
      <c r="S463" s="233"/>
      <c r="T463" s="233"/>
      <c r="U463" s="233"/>
      <c r="V463" s="233"/>
      <c r="W463" t="s">
        <v>922</v>
      </c>
      <c r="X463" s="323"/>
      <c r="Y463" s="344"/>
      <c r="AB463" s="98">
        <f t="shared" si="9"/>
        <v>-66.15</v>
      </c>
    </row>
    <row r="464" spans="1:28" s="99" customFormat="1" ht="13.5">
      <c r="A464" s="317"/>
      <c r="B464" s="144">
        <v>444</v>
      </c>
      <c r="C464" s="181" t="s">
        <v>910</v>
      </c>
      <c r="D464" s="257"/>
      <c r="E464" s="142" t="s">
        <v>920</v>
      </c>
      <c r="F464" s="182">
        <v>3</v>
      </c>
      <c r="G464"/>
      <c r="H464" s="171"/>
      <c r="I464" s="266">
        <v>11</v>
      </c>
      <c r="J464" s="173"/>
      <c r="K464" s="173"/>
      <c r="L464" s="173"/>
      <c r="M464" s="353"/>
      <c r="N464" s="171"/>
      <c r="O464" s="173" t="s">
        <v>38</v>
      </c>
      <c r="P464" s="233"/>
      <c r="Q464" s="233"/>
      <c r="R464" s="233"/>
      <c r="S464" s="233"/>
      <c r="T464" s="233"/>
      <c r="U464" s="233"/>
      <c r="V464" s="233"/>
      <c r="W464"/>
      <c r="X464" s="323"/>
      <c r="Y464" s="346"/>
      <c r="AB464" s="98">
        <f t="shared" si="9"/>
        <v>0</v>
      </c>
    </row>
    <row r="465" spans="1:28" s="99" customFormat="1" ht="13.5">
      <c r="A465" s="317"/>
      <c r="B465" s="144">
        <v>445</v>
      </c>
      <c r="C465" s="181" t="s">
        <v>910</v>
      </c>
      <c r="D465" s="257"/>
      <c r="E465" s="142" t="s">
        <v>920</v>
      </c>
      <c r="F465" s="182">
        <v>3</v>
      </c>
      <c r="G465"/>
      <c r="H465" s="171"/>
      <c r="I465" s="266">
        <v>11</v>
      </c>
      <c r="J465" s="173"/>
      <c r="K465" s="173"/>
      <c r="L465" s="173"/>
      <c r="M465" s="353"/>
      <c r="N465" s="171"/>
      <c r="O465" s="173" t="s">
        <v>38</v>
      </c>
      <c r="P465" s="233"/>
      <c r="Q465" s="233"/>
      <c r="R465" s="233"/>
      <c r="S465" s="233"/>
      <c r="T465" s="233"/>
      <c r="U465" s="233"/>
      <c r="V465" s="233"/>
      <c r="W465"/>
      <c r="X465" s="323"/>
      <c r="Y465" s="346"/>
      <c r="AB465" s="98">
        <f t="shared" si="9"/>
        <v>0</v>
      </c>
    </row>
    <row r="466" spans="1:28" s="99" customFormat="1" ht="13.5">
      <c r="A466" s="317"/>
      <c r="B466" s="144">
        <v>446</v>
      </c>
      <c r="C466" s="181" t="s">
        <v>910</v>
      </c>
      <c r="D466" s="257"/>
      <c r="E466" s="142" t="s">
        <v>923</v>
      </c>
      <c r="F466" s="182">
        <v>1</v>
      </c>
      <c r="G466"/>
      <c r="H466" s="171"/>
      <c r="I466" s="266">
        <v>6</v>
      </c>
      <c r="J466" s="173"/>
      <c r="K466" s="173"/>
      <c r="L466" s="173"/>
      <c r="M466" s="353"/>
      <c r="N466" s="171"/>
      <c r="O466" s="173" t="s">
        <v>38</v>
      </c>
      <c r="P466" s="233"/>
      <c r="Q466" s="233"/>
      <c r="R466" s="233"/>
      <c r="S466" s="233"/>
      <c r="T466" s="233"/>
      <c r="U466" s="233"/>
      <c r="V466" s="233"/>
      <c r="W466"/>
      <c r="X466" s="323"/>
      <c r="Y466" s="346"/>
      <c r="AB466" s="98">
        <f t="shared" si="9"/>
        <v>0</v>
      </c>
    </row>
    <row r="467" spans="1:28" s="99" customFormat="1" ht="13.5">
      <c r="A467" s="317"/>
      <c r="B467" s="144">
        <v>447</v>
      </c>
      <c r="C467" s="181" t="s">
        <v>910</v>
      </c>
      <c r="D467" s="257"/>
      <c r="E467" s="142" t="s">
        <v>923</v>
      </c>
      <c r="F467" s="182">
        <v>1</v>
      </c>
      <c r="G467"/>
      <c r="H467" s="171"/>
      <c r="I467" s="266">
        <v>6</v>
      </c>
      <c r="J467" s="173"/>
      <c r="K467" s="173"/>
      <c r="L467" s="173"/>
      <c r="M467" s="354"/>
      <c r="N467" s="171"/>
      <c r="O467" s="173" t="s">
        <v>38</v>
      </c>
      <c r="P467" s="233"/>
      <c r="Q467" s="233"/>
      <c r="R467" s="233"/>
      <c r="S467" s="233"/>
      <c r="T467" s="233"/>
      <c r="U467" s="233"/>
      <c r="V467" s="233"/>
      <c r="W467"/>
      <c r="X467" s="323"/>
      <c r="Y467" s="345"/>
      <c r="AB467" s="98">
        <f t="shared" si="9"/>
        <v>0</v>
      </c>
    </row>
    <row r="468" spans="1:43" s="97" customFormat="1" ht="13.5" customHeight="1">
      <c r="A468" s="338">
        <v>39</v>
      </c>
      <c r="B468" s="144">
        <v>448</v>
      </c>
      <c r="C468" s="351" t="s">
        <v>910</v>
      </c>
      <c r="D468" s="312" t="s">
        <v>924</v>
      </c>
      <c r="E468" s="211" t="s">
        <v>925</v>
      </c>
      <c r="F468" s="182">
        <v>1.5</v>
      </c>
      <c r="G468" t="s">
        <v>35</v>
      </c>
      <c r="H468" s="352" t="s">
        <v>926</v>
      </c>
      <c r="I468" s="266">
        <v>7.25</v>
      </c>
      <c r="J468" s="173"/>
      <c r="K468" s="173"/>
      <c r="L468" s="173"/>
      <c r="M468" s="137">
        <f>SUM(I468:I471)</f>
        <v>41.53</v>
      </c>
      <c r="N468" s="352">
        <v>88.48</v>
      </c>
      <c r="O468" s="169" t="s">
        <v>38</v>
      </c>
      <c r="P468" s="358"/>
      <c r="Q468" s="358"/>
      <c r="R468" s="358"/>
      <c r="S468" s="358"/>
      <c r="T468" s="358"/>
      <c r="U468" s="358"/>
      <c r="V468" s="358"/>
      <c r="W468" t="s">
        <v>927</v>
      </c>
      <c r="X468" s="323"/>
      <c r="Y468" s="340"/>
      <c r="Z468" s="99"/>
      <c r="AA468" s="99"/>
      <c r="AB468" s="98">
        <f t="shared" si="9"/>
        <v>-5.420000000000002</v>
      </c>
      <c r="AC468" s="99"/>
      <c r="AD468" s="99"/>
      <c r="AE468" s="99"/>
      <c r="AF468" s="99"/>
      <c r="AG468" s="99"/>
      <c r="AH468" s="99"/>
      <c r="AI468" s="99"/>
      <c r="AJ468" s="99"/>
      <c r="AK468" s="99"/>
      <c r="AL468" s="99"/>
      <c r="AM468" s="99"/>
      <c r="AN468" s="99"/>
      <c r="AO468" s="99"/>
      <c r="AP468" s="99"/>
      <c r="AQ468" s="99"/>
    </row>
    <row r="469" spans="1:43" s="97" customFormat="1" ht="13.5">
      <c r="A469" s="348"/>
      <c r="B469" s="144">
        <v>449</v>
      </c>
      <c r="C469" s="351" t="s">
        <v>910</v>
      </c>
      <c r="D469" s="312"/>
      <c r="E469" s="211" t="s">
        <v>928</v>
      </c>
      <c r="F469" s="182">
        <v>1.5</v>
      </c>
      <c r="G469" t="s">
        <v>35</v>
      </c>
      <c r="H469" s="353"/>
      <c r="I469" s="266">
        <v>7.25</v>
      </c>
      <c r="J469" s="173"/>
      <c r="K469" s="173"/>
      <c r="L469" s="173"/>
      <c r="M469" s="2"/>
      <c r="N469" s="353"/>
      <c r="O469" s="169" t="s">
        <v>38</v>
      </c>
      <c r="P469" s="358"/>
      <c r="Q469" s="358"/>
      <c r="R469" s="358"/>
      <c r="S469" s="358"/>
      <c r="T469" s="358"/>
      <c r="U469" s="358"/>
      <c r="V469" s="358"/>
      <c r="W469"/>
      <c r="X469" s="323"/>
      <c r="Y469" s="340"/>
      <c r="Z469" s="99"/>
      <c r="AA469" s="99"/>
      <c r="AB469" s="98">
        <f aca="true" t="shared" si="10" ref="AB469:AB532">M469*2-N469</f>
        <v>0</v>
      </c>
      <c r="AC469" s="99"/>
      <c r="AD469" s="99"/>
      <c r="AE469" s="99"/>
      <c r="AF469" s="99"/>
      <c r="AG469" s="99"/>
      <c r="AH469" s="99"/>
      <c r="AI469" s="99"/>
      <c r="AJ469" s="99"/>
      <c r="AK469" s="99"/>
      <c r="AL469" s="99"/>
      <c r="AM469" s="99"/>
      <c r="AN469" s="99"/>
      <c r="AO469" s="99"/>
      <c r="AP469" s="99"/>
      <c r="AQ469" s="99"/>
    </row>
    <row r="470" spans="1:43" s="97" customFormat="1" ht="13.5">
      <c r="A470" s="348"/>
      <c r="B470" s="144">
        <v>450</v>
      </c>
      <c r="C470" s="351" t="s">
        <v>910</v>
      </c>
      <c r="D470" s="312"/>
      <c r="E470" s="211" t="s">
        <v>929</v>
      </c>
      <c r="F470" s="182">
        <v>4.02</v>
      </c>
      <c r="G470" t="s">
        <v>35</v>
      </c>
      <c r="H470" s="353"/>
      <c r="I470" s="266">
        <v>13.53</v>
      </c>
      <c r="J470" s="173"/>
      <c r="K470" s="173"/>
      <c r="L470" s="173"/>
      <c r="M470" s="2"/>
      <c r="N470" s="353"/>
      <c r="O470" s="169" t="s">
        <v>38</v>
      </c>
      <c r="P470" s="358"/>
      <c r="Q470" s="358"/>
      <c r="R470" s="358"/>
      <c r="S470" s="358"/>
      <c r="T470" s="358"/>
      <c r="U470" s="358"/>
      <c r="V470" s="358"/>
      <c r="W470"/>
      <c r="X470" s="323"/>
      <c r="Y470" s="340"/>
      <c r="Z470" s="99"/>
      <c r="AA470" s="99"/>
      <c r="AB470" s="98">
        <f t="shared" si="10"/>
        <v>0</v>
      </c>
      <c r="AC470" s="99"/>
      <c r="AD470" s="99"/>
      <c r="AE470" s="99"/>
      <c r="AF470" s="99"/>
      <c r="AG470" s="99"/>
      <c r="AH470" s="99"/>
      <c r="AI470" s="99"/>
      <c r="AJ470" s="99"/>
      <c r="AK470" s="99"/>
      <c r="AL470" s="99"/>
      <c r="AM470" s="99"/>
      <c r="AN470" s="99"/>
      <c r="AO470" s="99"/>
      <c r="AP470" s="99"/>
      <c r="AQ470" s="99"/>
    </row>
    <row r="471" spans="1:43" s="97" customFormat="1" ht="13.5">
      <c r="A471" s="339"/>
      <c r="B471" s="144">
        <v>451</v>
      </c>
      <c r="C471" s="351" t="s">
        <v>910</v>
      </c>
      <c r="D471" s="312"/>
      <c r="E471" s="211" t="s">
        <v>930</v>
      </c>
      <c r="F471" s="182">
        <v>4</v>
      </c>
      <c r="G471" t="s">
        <v>35</v>
      </c>
      <c r="H471" s="354"/>
      <c r="I471" s="266">
        <v>13.5</v>
      </c>
      <c r="J471" s="173"/>
      <c r="K471" s="173"/>
      <c r="L471" s="173"/>
      <c r="M471" s="140"/>
      <c r="N471" s="354"/>
      <c r="O471" s="169" t="s">
        <v>38</v>
      </c>
      <c r="P471" s="358"/>
      <c r="Q471" s="358"/>
      <c r="R471" s="358"/>
      <c r="S471" s="358"/>
      <c r="T471" s="358"/>
      <c r="U471" s="358"/>
      <c r="V471" s="358"/>
      <c r="W471"/>
      <c r="X471" s="323"/>
      <c r="Y471" s="340"/>
      <c r="Z471" s="99"/>
      <c r="AA471" s="99"/>
      <c r="AB471" s="98">
        <f t="shared" si="10"/>
        <v>0</v>
      </c>
      <c r="AC471" s="99"/>
      <c r="AD471" s="99"/>
      <c r="AE471" s="99"/>
      <c r="AF471" s="99"/>
      <c r="AG471" s="99"/>
      <c r="AH471" s="99"/>
      <c r="AI471" s="99"/>
      <c r="AJ471" s="99"/>
      <c r="AK471" s="99"/>
      <c r="AL471" s="99"/>
      <c r="AM471" s="99"/>
      <c r="AN471" s="99"/>
      <c r="AO471" s="99"/>
      <c r="AP471" s="99"/>
      <c r="AQ471" s="99"/>
    </row>
    <row r="472" spans="1:43" s="97" customFormat="1" ht="13.5">
      <c r="A472" s="338">
        <v>40</v>
      </c>
      <c r="B472" s="144">
        <v>452</v>
      </c>
      <c r="C472" s="351" t="s">
        <v>910</v>
      </c>
      <c r="D472" s="312" t="s">
        <v>235</v>
      </c>
      <c r="E472" s="211" t="s">
        <v>931</v>
      </c>
      <c r="F472" s="182">
        <v>4.57</v>
      </c>
      <c r="G472" t="s">
        <v>35</v>
      </c>
      <c r="H472" s="352" t="s">
        <v>932</v>
      </c>
      <c r="I472" s="266">
        <v>14.355</v>
      </c>
      <c r="J472" s="173"/>
      <c r="K472" s="173"/>
      <c r="L472" s="173"/>
      <c r="M472" s="2">
        <v>28.85</v>
      </c>
      <c r="N472" s="46">
        <v>58.76</v>
      </c>
      <c r="O472" s="169" t="s">
        <v>38</v>
      </c>
      <c r="P472" s="358"/>
      <c r="Q472" s="358"/>
      <c r="R472" s="358"/>
      <c r="S472" s="358"/>
      <c r="T472" s="358"/>
      <c r="U472" s="358"/>
      <c r="V472" s="358"/>
      <c r="W472" t="s">
        <v>933</v>
      </c>
      <c r="X472" s="323"/>
      <c r="Y472" s="340"/>
      <c r="Z472" s="99"/>
      <c r="AA472" s="99"/>
      <c r="AB472" s="98">
        <f t="shared" si="10"/>
        <v>-1.0599999999999952</v>
      </c>
      <c r="AC472" s="99"/>
      <c r="AD472" s="99"/>
      <c r="AE472" s="99"/>
      <c r="AF472" s="99"/>
      <c r="AG472" s="99"/>
      <c r="AH472" s="99"/>
      <c r="AI472" s="99"/>
      <c r="AJ472" s="99"/>
      <c r="AK472" s="99"/>
      <c r="AL472" s="99"/>
      <c r="AM472" s="99"/>
      <c r="AN472" s="99"/>
      <c r="AO472" s="99"/>
      <c r="AP472" s="99"/>
      <c r="AQ472" s="99"/>
    </row>
    <row r="473" spans="1:43" s="97" customFormat="1" ht="13.5">
      <c r="A473" s="348"/>
      <c r="B473" s="144">
        <v>453</v>
      </c>
      <c r="C473" s="351" t="s">
        <v>910</v>
      </c>
      <c r="D473" s="312"/>
      <c r="E473" s="211" t="s">
        <v>493</v>
      </c>
      <c r="F473" s="182">
        <v>1</v>
      </c>
      <c r="G473" t="s">
        <v>35</v>
      </c>
      <c r="H473" s="353"/>
      <c r="I473" s="266">
        <v>6</v>
      </c>
      <c r="J473" s="173"/>
      <c r="K473" s="173"/>
      <c r="L473" s="173"/>
      <c r="M473" s="2"/>
      <c r="N473" s="46"/>
      <c r="O473" s="169" t="s">
        <v>38</v>
      </c>
      <c r="P473" s="358"/>
      <c r="Q473" s="358"/>
      <c r="R473" s="358"/>
      <c r="S473" s="358"/>
      <c r="T473" s="358"/>
      <c r="U473" s="358"/>
      <c r="V473" s="358"/>
      <c r="W473"/>
      <c r="X473" s="323"/>
      <c r="Y473" s="340"/>
      <c r="Z473" s="99"/>
      <c r="AA473" s="99"/>
      <c r="AB473" s="98">
        <f t="shared" si="10"/>
        <v>0</v>
      </c>
      <c r="AC473" s="99"/>
      <c r="AD473" s="99"/>
      <c r="AE473" s="99"/>
      <c r="AF473" s="99"/>
      <c r="AG473" s="99"/>
      <c r="AH473" s="99"/>
      <c r="AI473" s="99"/>
      <c r="AJ473" s="99"/>
      <c r="AK473" s="99"/>
      <c r="AL473" s="99"/>
      <c r="AM473" s="99"/>
      <c r="AN473" s="99"/>
      <c r="AO473" s="99"/>
      <c r="AP473" s="99"/>
      <c r="AQ473" s="99"/>
    </row>
    <row r="474" spans="1:43" s="97" customFormat="1" ht="13.5">
      <c r="A474" s="339"/>
      <c r="B474" s="144">
        <v>454</v>
      </c>
      <c r="C474" s="351" t="s">
        <v>910</v>
      </c>
      <c r="D474" s="312"/>
      <c r="E474" s="211" t="s">
        <v>934</v>
      </c>
      <c r="F474" s="182">
        <v>2</v>
      </c>
      <c r="G474" t="s">
        <v>35</v>
      </c>
      <c r="H474" s="354"/>
      <c r="I474" s="266">
        <v>8.5</v>
      </c>
      <c r="J474" s="173"/>
      <c r="K474" s="173"/>
      <c r="L474" s="173"/>
      <c r="M474" s="2"/>
      <c r="N474" s="46"/>
      <c r="O474" s="169" t="s">
        <v>38</v>
      </c>
      <c r="P474" s="358"/>
      <c r="Q474" s="358"/>
      <c r="R474" s="358"/>
      <c r="S474" s="358"/>
      <c r="T474" s="358"/>
      <c r="U474" s="358"/>
      <c r="V474" s="358"/>
      <c r="W474"/>
      <c r="X474" s="323"/>
      <c r="Y474" s="340"/>
      <c r="Z474" s="99"/>
      <c r="AA474" s="99"/>
      <c r="AB474" s="98">
        <f t="shared" si="10"/>
        <v>0</v>
      </c>
      <c r="AC474" s="99"/>
      <c r="AD474" s="99"/>
      <c r="AE474" s="99"/>
      <c r="AF474" s="99"/>
      <c r="AG474" s="99"/>
      <c r="AH474" s="99"/>
      <c r="AI474" s="99"/>
      <c r="AJ474" s="99"/>
      <c r="AK474" s="99"/>
      <c r="AL474" s="99"/>
      <c r="AM474" s="99"/>
      <c r="AN474" s="99"/>
      <c r="AO474" s="99"/>
      <c r="AP474" s="99"/>
      <c r="AQ474" s="99"/>
    </row>
    <row r="475" spans="1:28" s="99" customFormat="1" ht="13.5" customHeight="1">
      <c r="A475" s="317">
        <v>41</v>
      </c>
      <c r="B475" s="144">
        <v>455</v>
      </c>
      <c r="C475" s="181" t="s">
        <v>910</v>
      </c>
      <c r="D475" s="257" t="s">
        <v>935</v>
      </c>
      <c r="E475" s="142" t="s">
        <v>936</v>
      </c>
      <c r="F475" s="182">
        <v>1.5</v>
      </c>
      <c r="G475" t="s">
        <v>69</v>
      </c>
      <c r="H475" s="171" t="s">
        <v>937</v>
      </c>
      <c r="I475" s="266">
        <v>7.25</v>
      </c>
      <c r="J475" s="173"/>
      <c r="K475" s="173"/>
      <c r="L475" s="173"/>
      <c r="M475" s="2">
        <v>27.38</v>
      </c>
      <c r="N475" s="171">
        <v>234.4</v>
      </c>
      <c r="O475" s="173" t="s">
        <v>38</v>
      </c>
      <c r="P475" s="233"/>
      <c r="Q475" s="233"/>
      <c r="R475" s="233"/>
      <c r="S475" s="233"/>
      <c r="T475" s="233"/>
      <c r="U475" s="233"/>
      <c r="V475" s="233"/>
      <c r="W475" t="s">
        <v>938</v>
      </c>
      <c r="X475" s="323"/>
      <c r="Y475" s="360"/>
      <c r="AB475" s="98">
        <f t="shared" si="10"/>
        <v>-179.64000000000001</v>
      </c>
    </row>
    <row r="476" spans="1:28" s="99" customFormat="1" ht="13.5">
      <c r="A476" s="317"/>
      <c r="B476" s="144">
        <v>456</v>
      </c>
      <c r="C476" s="181" t="s">
        <v>910</v>
      </c>
      <c r="D476" s="257"/>
      <c r="E476" s="142" t="s">
        <v>936</v>
      </c>
      <c r="F476" s="182">
        <v>1.5</v>
      </c>
      <c r="G476" t="s">
        <v>69</v>
      </c>
      <c r="H476" s="171"/>
      <c r="I476" s="266">
        <v>7.25</v>
      </c>
      <c r="J476" s="173"/>
      <c r="K476" s="173"/>
      <c r="L476" s="173"/>
      <c r="M476" s="2"/>
      <c r="N476" s="171"/>
      <c r="O476" s="173" t="s">
        <v>38</v>
      </c>
      <c r="P476" s="233"/>
      <c r="Q476" s="233"/>
      <c r="R476" s="233"/>
      <c r="S476" s="233"/>
      <c r="T476" s="233"/>
      <c r="U476" s="233"/>
      <c r="V476" s="233"/>
      <c r="W476"/>
      <c r="X476" s="323"/>
      <c r="Y476" s="360"/>
      <c r="AB476" s="98">
        <f t="shared" si="10"/>
        <v>0</v>
      </c>
    </row>
    <row r="477" spans="1:28" s="99" customFormat="1" ht="13.5">
      <c r="A477" s="317"/>
      <c r="B477" s="144">
        <v>457</v>
      </c>
      <c r="C477" s="181" t="s">
        <v>910</v>
      </c>
      <c r="D477" s="257"/>
      <c r="E477" s="142" t="s">
        <v>936</v>
      </c>
      <c r="F477" s="182">
        <v>1.5</v>
      </c>
      <c r="G477" t="s">
        <v>69</v>
      </c>
      <c r="H477" s="171"/>
      <c r="I477" s="266">
        <v>7.25</v>
      </c>
      <c r="J477" s="173"/>
      <c r="K477" s="173"/>
      <c r="L477" s="173"/>
      <c r="M477" s="2"/>
      <c r="N477" s="171"/>
      <c r="O477" s="173" t="s">
        <v>38</v>
      </c>
      <c r="P477" s="233"/>
      <c r="Q477" s="233"/>
      <c r="R477" s="233"/>
      <c r="S477" s="233"/>
      <c r="T477" s="233"/>
      <c r="U477" s="233"/>
      <c r="V477" s="233"/>
      <c r="W477"/>
      <c r="X477" s="323"/>
      <c r="Y477" s="360"/>
      <c r="AB477" s="98">
        <f t="shared" si="10"/>
        <v>0</v>
      </c>
    </row>
    <row r="478" spans="1:28" s="99" customFormat="1" ht="13.5">
      <c r="A478" s="317"/>
      <c r="B478" s="144">
        <v>458</v>
      </c>
      <c r="C478" s="181" t="s">
        <v>910</v>
      </c>
      <c r="D478" s="257"/>
      <c r="E478" s="142" t="s">
        <v>808</v>
      </c>
      <c r="F478" s="182">
        <v>0.939</v>
      </c>
      <c r="G478" t="s">
        <v>939</v>
      </c>
      <c r="H478" s="171"/>
      <c r="I478" s="266">
        <v>5.634</v>
      </c>
      <c r="J478" s="173"/>
      <c r="K478" s="173"/>
      <c r="L478" s="173"/>
      <c r="M478" s="2"/>
      <c r="N478" s="171"/>
      <c r="O478" s="173" t="s">
        <v>38</v>
      </c>
      <c r="P478" s="233"/>
      <c r="Q478" s="233"/>
      <c r="R478" s="233"/>
      <c r="S478" s="233"/>
      <c r="T478" s="233"/>
      <c r="U478" s="233"/>
      <c r="V478" s="233"/>
      <c r="W478"/>
      <c r="X478" s="323"/>
      <c r="Y478" s="360"/>
      <c r="AB478" s="98">
        <f t="shared" si="10"/>
        <v>0</v>
      </c>
    </row>
    <row r="479" spans="1:43" s="97" customFormat="1" ht="13.5" customHeight="1">
      <c r="A479" s="309">
        <v>42</v>
      </c>
      <c r="B479" s="144">
        <v>459</v>
      </c>
      <c r="C479" s="351" t="s">
        <v>910</v>
      </c>
      <c r="D479" s="312" t="s">
        <v>940</v>
      </c>
      <c r="E479" s="211" t="s">
        <v>318</v>
      </c>
      <c r="F479" s="182">
        <v>2</v>
      </c>
      <c r="G479" t="s">
        <v>69</v>
      </c>
      <c r="H479" s="171" t="s">
        <v>941</v>
      </c>
      <c r="I479" s="266">
        <v>8.5</v>
      </c>
      <c r="J479" s="173"/>
      <c r="K479" s="173"/>
      <c r="L479" s="173"/>
      <c r="M479" s="2">
        <v>36.04</v>
      </c>
      <c r="N479" s="313">
        <v>268.19</v>
      </c>
      <c r="O479" s="169" t="s">
        <v>38</v>
      </c>
      <c r="P479" s="358"/>
      <c r="Q479" s="358"/>
      <c r="R479" s="358"/>
      <c r="S479" s="358"/>
      <c r="T479" s="358"/>
      <c r="U479" s="358"/>
      <c r="V479" s="358"/>
      <c r="W479"/>
      <c r="X479" s="323"/>
      <c r="Y479" s="340"/>
      <c r="Z479" s="99"/>
      <c r="AA479" s="99"/>
      <c r="AB479" s="98">
        <f t="shared" si="10"/>
        <v>-196.11</v>
      </c>
      <c r="AC479" s="99"/>
      <c r="AD479" s="99"/>
      <c r="AE479" s="99"/>
      <c r="AF479" s="99"/>
      <c r="AG479" s="99"/>
      <c r="AH479" s="99"/>
      <c r="AI479" s="99"/>
      <c r="AJ479" s="99"/>
      <c r="AK479" s="99"/>
      <c r="AL479" s="99"/>
      <c r="AM479" s="99"/>
      <c r="AN479" s="99"/>
      <c r="AO479" s="99"/>
      <c r="AP479" s="99"/>
      <c r="AQ479" s="99"/>
    </row>
    <row r="480" spans="1:43" s="97" customFormat="1" ht="13.5">
      <c r="A480" s="309"/>
      <c r="B480" s="144">
        <v>460</v>
      </c>
      <c r="C480" s="351" t="s">
        <v>910</v>
      </c>
      <c r="D480" s="312"/>
      <c r="E480" s="211" t="s">
        <v>318</v>
      </c>
      <c r="F480" s="182">
        <v>2</v>
      </c>
      <c r="G480" t="s">
        <v>69</v>
      </c>
      <c r="H480" s="171"/>
      <c r="I480" s="266">
        <v>8.5</v>
      </c>
      <c r="J480" s="173"/>
      <c r="K480" s="173"/>
      <c r="L480" s="173"/>
      <c r="M480" s="2"/>
      <c r="N480" s="313"/>
      <c r="O480" s="169" t="s">
        <v>38</v>
      </c>
      <c r="P480" s="358"/>
      <c r="Q480" s="358"/>
      <c r="R480" s="358"/>
      <c r="S480" s="358"/>
      <c r="T480" s="358"/>
      <c r="U480" s="358"/>
      <c r="V480" s="358"/>
      <c r="W480"/>
      <c r="X480" s="323"/>
      <c r="Y480" s="340"/>
      <c r="Z480" s="99"/>
      <c r="AA480" s="99"/>
      <c r="AB480" s="98">
        <f t="shared" si="10"/>
        <v>0</v>
      </c>
      <c r="AC480" s="99"/>
      <c r="AD480" s="99"/>
      <c r="AE480" s="99"/>
      <c r="AF480" s="99"/>
      <c r="AG480" s="99"/>
      <c r="AH480" s="99"/>
      <c r="AI480" s="99"/>
      <c r="AJ480" s="99"/>
      <c r="AK480" s="99"/>
      <c r="AL480" s="99"/>
      <c r="AM480" s="99"/>
      <c r="AN480" s="99"/>
      <c r="AO480" s="99"/>
      <c r="AP480" s="99"/>
      <c r="AQ480" s="99"/>
    </row>
    <row r="481" spans="1:43" s="97" customFormat="1" ht="13.5">
      <c r="A481" s="309"/>
      <c r="B481" s="144">
        <v>461</v>
      </c>
      <c r="C481" s="351" t="s">
        <v>910</v>
      </c>
      <c r="D481" s="312"/>
      <c r="E481" s="211" t="s">
        <v>942</v>
      </c>
      <c r="F481" s="182">
        <v>3</v>
      </c>
      <c r="G481" t="s">
        <v>69</v>
      </c>
      <c r="H481" s="171"/>
      <c r="I481" s="266">
        <v>11</v>
      </c>
      <c r="J481" s="173"/>
      <c r="K481" s="173"/>
      <c r="L481" s="173"/>
      <c r="M481" s="2"/>
      <c r="N481" s="313"/>
      <c r="O481" s="169" t="s">
        <v>38</v>
      </c>
      <c r="P481" s="358"/>
      <c r="Q481" s="358"/>
      <c r="R481" s="358"/>
      <c r="S481" s="358"/>
      <c r="T481" s="358"/>
      <c r="U481" s="358"/>
      <c r="V481" s="358"/>
      <c r="W481"/>
      <c r="X481" s="323"/>
      <c r="Y481" s="340"/>
      <c r="Z481" s="99"/>
      <c r="AA481" s="99"/>
      <c r="AB481" s="98">
        <f t="shared" si="10"/>
        <v>0</v>
      </c>
      <c r="AC481" s="99"/>
      <c r="AD481" s="99"/>
      <c r="AE481" s="99"/>
      <c r="AF481" s="99"/>
      <c r="AG481" s="99"/>
      <c r="AH481" s="99"/>
      <c r="AI481" s="99"/>
      <c r="AJ481" s="99"/>
      <c r="AK481" s="99"/>
      <c r="AL481" s="99"/>
      <c r="AM481" s="99"/>
      <c r="AN481" s="99"/>
      <c r="AO481" s="99"/>
      <c r="AP481" s="99"/>
      <c r="AQ481" s="99"/>
    </row>
    <row r="482" spans="1:43" s="97" customFormat="1" ht="13.5">
      <c r="A482" s="309"/>
      <c r="B482" s="144">
        <v>462</v>
      </c>
      <c r="C482" s="351" t="s">
        <v>910</v>
      </c>
      <c r="D482" s="312"/>
      <c r="E482" s="211" t="s">
        <v>943</v>
      </c>
      <c r="F482" s="182">
        <v>0.67</v>
      </c>
      <c r="G482" t="s">
        <v>69</v>
      </c>
      <c r="H482" s="171"/>
      <c r="I482" s="266">
        <v>4.02</v>
      </c>
      <c r="J482" s="173"/>
      <c r="K482" s="173"/>
      <c r="L482" s="173"/>
      <c r="M482" s="2"/>
      <c r="N482" s="313"/>
      <c r="O482" s="169" t="s">
        <v>38</v>
      </c>
      <c r="P482" s="358"/>
      <c r="Q482" s="358"/>
      <c r="R482" s="358"/>
      <c r="S482" s="358"/>
      <c r="T482" s="358"/>
      <c r="U482" s="358"/>
      <c r="V482" s="358"/>
      <c r="W482"/>
      <c r="X482" s="323"/>
      <c r="Y482" s="340"/>
      <c r="Z482" s="99"/>
      <c r="AA482" s="99"/>
      <c r="AB482" s="98">
        <f t="shared" si="10"/>
        <v>0</v>
      </c>
      <c r="AC482" s="99"/>
      <c r="AD482" s="99"/>
      <c r="AE482" s="99"/>
      <c r="AF482" s="99"/>
      <c r="AG482" s="99"/>
      <c r="AH482" s="99"/>
      <c r="AI482" s="99"/>
      <c r="AJ482" s="99"/>
      <c r="AK482" s="99"/>
      <c r="AL482" s="99"/>
      <c r="AM482" s="99"/>
      <c r="AN482" s="99"/>
      <c r="AO482" s="99"/>
      <c r="AP482" s="99"/>
      <c r="AQ482" s="99"/>
    </row>
    <row r="483" spans="1:43" s="97" customFormat="1" ht="13.5">
      <c r="A483" s="309"/>
      <c r="B483" s="144">
        <v>463</v>
      </c>
      <c r="C483" s="351" t="s">
        <v>910</v>
      </c>
      <c r="D483" s="312"/>
      <c r="E483" s="211" t="s">
        <v>943</v>
      </c>
      <c r="F483" s="182">
        <v>0.67</v>
      </c>
      <c r="G483" t="s">
        <v>69</v>
      </c>
      <c r="H483" s="171"/>
      <c r="I483" s="266">
        <v>4.02</v>
      </c>
      <c r="J483" s="173"/>
      <c r="K483" s="173"/>
      <c r="L483" s="173"/>
      <c r="M483" s="2"/>
      <c r="N483" s="313"/>
      <c r="O483" s="169" t="s">
        <v>38</v>
      </c>
      <c r="P483" s="358"/>
      <c r="Q483" s="358"/>
      <c r="R483" s="358"/>
      <c r="S483" s="358"/>
      <c r="T483" s="358"/>
      <c r="U483" s="358"/>
      <c r="V483" s="358"/>
      <c r="W483"/>
      <c r="X483" s="323"/>
      <c r="Y483" s="340"/>
      <c r="Z483" s="99"/>
      <c r="AA483" s="99"/>
      <c r="AB483" s="98">
        <f t="shared" si="10"/>
        <v>0</v>
      </c>
      <c r="AC483" s="99"/>
      <c r="AD483" s="99"/>
      <c r="AE483" s="99"/>
      <c r="AF483" s="99"/>
      <c r="AG483" s="99"/>
      <c r="AH483" s="99"/>
      <c r="AI483" s="99"/>
      <c r="AJ483" s="99"/>
      <c r="AK483" s="99"/>
      <c r="AL483" s="99"/>
      <c r="AM483" s="99"/>
      <c r="AN483" s="99"/>
      <c r="AO483" s="99"/>
      <c r="AP483" s="99"/>
      <c r="AQ483" s="99"/>
    </row>
    <row r="484" spans="1:28" s="99" customFormat="1" ht="13.5" customHeight="1">
      <c r="A484" s="317">
        <v>43</v>
      </c>
      <c r="B484" s="144">
        <v>464</v>
      </c>
      <c r="C484" s="181" t="s">
        <v>910</v>
      </c>
      <c r="D484" s="257" t="s">
        <v>944</v>
      </c>
      <c r="E484" s="142" t="s">
        <v>945</v>
      </c>
      <c r="F484" s="182">
        <v>1.3</v>
      </c>
      <c r="G484" t="s">
        <v>35</v>
      </c>
      <c r="H484" s="171">
        <v>2019.11</v>
      </c>
      <c r="I484" s="266">
        <v>6.75</v>
      </c>
      <c r="J484" s="173"/>
      <c r="K484" s="173"/>
      <c r="L484" s="173"/>
      <c r="M484" s="138">
        <v>13.5</v>
      </c>
      <c r="N484" s="171">
        <v>39</v>
      </c>
      <c r="O484" s="173" t="s">
        <v>38</v>
      </c>
      <c r="P484" s="233"/>
      <c r="Q484" s="233"/>
      <c r="R484" s="233"/>
      <c r="S484" s="233"/>
      <c r="T484" s="233"/>
      <c r="U484" s="233"/>
      <c r="V484" s="233"/>
      <c r="W484" t="s">
        <v>946</v>
      </c>
      <c r="X484" s="323"/>
      <c r="Y484" s="360"/>
      <c r="AB484" s="98">
        <f t="shared" si="10"/>
        <v>-12</v>
      </c>
    </row>
    <row r="485" spans="1:28" s="99" customFormat="1" ht="13.5">
      <c r="A485" s="317"/>
      <c r="B485" s="144">
        <v>465</v>
      </c>
      <c r="C485" s="181" t="s">
        <v>910</v>
      </c>
      <c r="D485" s="257"/>
      <c r="E485" s="142" t="s">
        <v>945</v>
      </c>
      <c r="F485" s="182">
        <v>1.3</v>
      </c>
      <c r="G485"/>
      <c r="H485" s="171"/>
      <c r="I485" s="266">
        <v>6.75</v>
      </c>
      <c r="J485" s="173"/>
      <c r="K485" s="173"/>
      <c r="L485" s="173"/>
      <c r="M485" s="138"/>
      <c r="N485" s="171"/>
      <c r="O485" s="173" t="s">
        <v>38</v>
      </c>
      <c r="P485" s="233"/>
      <c r="Q485" s="233"/>
      <c r="R485" s="233"/>
      <c r="S485" s="233"/>
      <c r="T485" s="233"/>
      <c r="U485" s="233"/>
      <c r="V485" s="233"/>
      <c r="W485"/>
      <c r="X485" s="323"/>
      <c r="Y485" s="360"/>
      <c r="AB485" s="98">
        <f t="shared" si="10"/>
        <v>0</v>
      </c>
    </row>
    <row r="486" spans="1:43" s="97" customFormat="1" ht="13.5" customHeight="1">
      <c r="A486" s="309">
        <v>44</v>
      </c>
      <c r="B486" s="144">
        <v>466</v>
      </c>
      <c r="C486" s="351" t="s">
        <v>910</v>
      </c>
      <c r="D486" s="312" t="s">
        <v>947</v>
      </c>
      <c r="E486" s="211" t="s">
        <v>948</v>
      </c>
      <c r="F486" s="313">
        <v>3</v>
      </c>
      <c r="G486" s="313" t="s">
        <v>35</v>
      </c>
      <c r="H486" s="313" t="s">
        <v>949</v>
      </c>
      <c r="I486" s="69">
        <v>11</v>
      </c>
      <c r="J486" s="169"/>
      <c r="K486" s="169"/>
      <c r="L486" s="169"/>
      <c r="M486" s="2">
        <v>125.5</v>
      </c>
      <c r="N486" s="171">
        <v>275.97</v>
      </c>
      <c r="O486" s="169" t="s">
        <v>38</v>
      </c>
      <c r="P486" s="358"/>
      <c r="Q486" s="358"/>
      <c r="R486" s="358"/>
      <c r="S486" s="358"/>
      <c r="T486" s="358"/>
      <c r="U486" s="358"/>
      <c r="V486" s="358"/>
      <c r="W486" t="s">
        <v>950</v>
      </c>
      <c r="X486" s="323"/>
      <c r="Y486" s="340">
        <v>6.5</v>
      </c>
      <c r="Z486" s="99"/>
      <c r="AA486" s="99"/>
      <c r="AB486" s="98">
        <f t="shared" si="10"/>
        <v>-24.970000000000027</v>
      </c>
      <c r="AC486" s="99"/>
      <c r="AD486" s="99"/>
      <c r="AE486" s="99"/>
      <c r="AF486" s="99"/>
      <c r="AG486" s="99"/>
      <c r="AH486" s="99"/>
      <c r="AI486" s="99"/>
      <c r="AJ486" s="99"/>
      <c r="AK486" s="99"/>
      <c r="AL486" s="99"/>
      <c r="AM486" s="99"/>
      <c r="AN486" s="99"/>
      <c r="AO486" s="99"/>
      <c r="AP486" s="99"/>
      <c r="AQ486" s="99"/>
    </row>
    <row r="487" spans="1:43" s="97" customFormat="1" ht="13.5">
      <c r="A487" s="309"/>
      <c r="B487" s="144">
        <v>467</v>
      </c>
      <c r="C487" s="351" t="s">
        <v>910</v>
      </c>
      <c r="D487" s="312"/>
      <c r="E487" s="211" t="s">
        <v>948</v>
      </c>
      <c r="F487" s="313">
        <v>3</v>
      </c>
      <c r="G487" s="313" t="s">
        <v>35</v>
      </c>
      <c r="H487" s="313"/>
      <c r="I487" s="69">
        <v>11</v>
      </c>
      <c r="J487" s="169"/>
      <c r="K487" s="169"/>
      <c r="L487" s="169"/>
      <c r="M487" s="2"/>
      <c r="N487" s="171"/>
      <c r="O487" s="169" t="s">
        <v>38</v>
      </c>
      <c r="P487" s="358"/>
      <c r="Q487" s="358"/>
      <c r="R487" s="358"/>
      <c r="S487" s="358"/>
      <c r="T487" s="358"/>
      <c r="U487" s="358"/>
      <c r="V487" s="358"/>
      <c r="W487"/>
      <c r="X487" s="323"/>
      <c r="Y487" s="340"/>
      <c r="Z487" s="99"/>
      <c r="AA487" s="99"/>
      <c r="AB487" s="98">
        <f t="shared" si="10"/>
        <v>0</v>
      </c>
      <c r="AC487" s="99"/>
      <c r="AD487" s="99"/>
      <c r="AE487" s="99"/>
      <c r="AF487" s="99"/>
      <c r="AG487" s="99"/>
      <c r="AH487" s="99"/>
      <c r="AI487" s="99"/>
      <c r="AJ487" s="99"/>
      <c r="AK487" s="99"/>
      <c r="AL487" s="99"/>
      <c r="AM487" s="99"/>
      <c r="AN487" s="99"/>
      <c r="AO487" s="99"/>
      <c r="AP487" s="99"/>
      <c r="AQ487" s="99"/>
    </row>
    <row r="488" spans="1:43" s="97" customFormat="1" ht="13.5">
      <c r="A488" s="309"/>
      <c r="B488" s="144">
        <v>468</v>
      </c>
      <c r="C488" s="351" t="s">
        <v>910</v>
      </c>
      <c r="D488" s="312"/>
      <c r="E488" s="211" t="s">
        <v>948</v>
      </c>
      <c r="F488" s="313">
        <v>3</v>
      </c>
      <c r="G488" s="313" t="s">
        <v>35</v>
      </c>
      <c r="H488" s="313"/>
      <c r="I488" s="69">
        <v>11</v>
      </c>
      <c r="J488" s="169"/>
      <c r="K488" s="169"/>
      <c r="L488" s="169"/>
      <c r="M488" s="2"/>
      <c r="N488" s="171"/>
      <c r="O488" s="169" t="s">
        <v>38</v>
      </c>
      <c r="P488" s="358"/>
      <c r="Q488" s="358"/>
      <c r="R488" s="358"/>
      <c r="S488" s="358"/>
      <c r="T488" s="358"/>
      <c r="U488" s="358"/>
      <c r="V488" s="358"/>
      <c r="W488"/>
      <c r="X488" s="323"/>
      <c r="Y488" s="340"/>
      <c r="Z488" s="99"/>
      <c r="AA488" s="99"/>
      <c r="AB488" s="98">
        <f t="shared" si="10"/>
        <v>0</v>
      </c>
      <c r="AC488" s="99"/>
      <c r="AD488" s="99"/>
      <c r="AE488" s="99"/>
      <c r="AF488" s="99"/>
      <c r="AG488" s="99"/>
      <c r="AH488" s="99"/>
      <c r="AI488" s="99"/>
      <c r="AJ488" s="99"/>
      <c r="AK488" s="99"/>
      <c r="AL488" s="99"/>
      <c r="AM488" s="99"/>
      <c r="AN488" s="99"/>
      <c r="AO488" s="99"/>
      <c r="AP488" s="99"/>
      <c r="AQ488" s="99"/>
    </row>
    <row r="489" spans="1:43" s="97" customFormat="1" ht="13.5">
      <c r="A489" s="309"/>
      <c r="B489" s="144">
        <v>469</v>
      </c>
      <c r="C489" s="351" t="s">
        <v>910</v>
      </c>
      <c r="D489" s="312"/>
      <c r="E489" s="211" t="s">
        <v>948</v>
      </c>
      <c r="F489" s="313">
        <v>3</v>
      </c>
      <c r="G489" s="313" t="s">
        <v>35</v>
      </c>
      <c r="H489" s="313"/>
      <c r="I489" s="69">
        <v>11</v>
      </c>
      <c r="J489" s="169"/>
      <c r="K489" s="169"/>
      <c r="L489" s="169"/>
      <c r="M489" s="2"/>
      <c r="N489" s="171"/>
      <c r="O489" s="169" t="s">
        <v>38</v>
      </c>
      <c r="P489" s="358"/>
      <c r="Q489" s="358"/>
      <c r="R489" s="358"/>
      <c r="S489" s="358"/>
      <c r="T489" s="358"/>
      <c r="U489" s="358"/>
      <c r="V489" s="358"/>
      <c r="W489"/>
      <c r="X489" s="323"/>
      <c r="Y489" s="340"/>
      <c r="Z489" s="99"/>
      <c r="AA489" s="99"/>
      <c r="AB489" s="98">
        <f t="shared" si="10"/>
        <v>0</v>
      </c>
      <c r="AC489" s="99"/>
      <c r="AD489" s="99"/>
      <c r="AE489" s="99"/>
      <c r="AF489" s="99"/>
      <c r="AG489" s="99"/>
      <c r="AH489" s="99"/>
      <c r="AI489" s="99"/>
      <c r="AJ489" s="99"/>
      <c r="AK489" s="99"/>
      <c r="AL489" s="99"/>
      <c r="AM489" s="99"/>
      <c r="AN489" s="99"/>
      <c r="AO489" s="99"/>
      <c r="AP489" s="99"/>
      <c r="AQ489" s="99"/>
    </row>
    <row r="490" spans="1:43" s="97" customFormat="1" ht="13.5">
      <c r="A490" s="309"/>
      <c r="B490" s="144">
        <v>470</v>
      </c>
      <c r="C490" s="351" t="s">
        <v>910</v>
      </c>
      <c r="D490" s="312"/>
      <c r="E490" s="211" t="s">
        <v>948</v>
      </c>
      <c r="F490" s="313">
        <v>3</v>
      </c>
      <c r="G490" s="313" t="s">
        <v>35</v>
      </c>
      <c r="H490" s="313"/>
      <c r="I490" s="69">
        <v>11</v>
      </c>
      <c r="J490" s="169"/>
      <c r="K490" s="169"/>
      <c r="L490" s="169"/>
      <c r="M490" s="2"/>
      <c r="N490" s="171"/>
      <c r="O490" s="169" t="s">
        <v>38</v>
      </c>
      <c r="P490" s="358"/>
      <c r="Q490" s="358"/>
      <c r="R490" s="358"/>
      <c r="S490" s="358"/>
      <c r="T490" s="358"/>
      <c r="U490" s="358"/>
      <c r="V490" s="358"/>
      <c r="W490"/>
      <c r="X490" s="323"/>
      <c r="Y490" s="340"/>
      <c r="Z490" s="99"/>
      <c r="AA490" s="99"/>
      <c r="AB490" s="98">
        <f t="shared" si="10"/>
        <v>0</v>
      </c>
      <c r="AC490" s="99"/>
      <c r="AD490" s="99"/>
      <c r="AE490" s="99"/>
      <c r="AF490" s="99"/>
      <c r="AG490" s="99"/>
      <c r="AH490" s="99"/>
      <c r="AI490" s="99"/>
      <c r="AJ490" s="99"/>
      <c r="AK490" s="99"/>
      <c r="AL490" s="99"/>
      <c r="AM490" s="99"/>
      <c r="AN490" s="99"/>
      <c r="AO490" s="99"/>
      <c r="AP490" s="99"/>
      <c r="AQ490" s="99"/>
    </row>
    <row r="491" spans="1:43" s="97" customFormat="1" ht="13.5">
      <c r="A491" s="309"/>
      <c r="B491" s="144">
        <v>471</v>
      </c>
      <c r="C491" s="351" t="s">
        <v>910</v>
      </c>
      <c r="D491" s="312"/>
      <c r="E491" s="211" t="s">
        <v>948</v>
      </c>
      <c r="F491" s="313">
        <v>3</v>
      </c>
      <c r="G491" s="313" t="s">
        <v>35</v>
      </c>
      <c r="H491" s="313"/>
      <c r="I491" s="69">
        <v>11</v>
      </c>
      <c r="J491" s="169"/>
      <c r="K491" s="169"/>
      <c r="L491" s="169"/>
      <c r="M491" s="2"/>
      <c r="N491" s="171"/>
      <c r="O491" s="169" t="s">
        <v>38</v>
      </c>
      <c r="P491" s="358"/>
      <c r="Q491" s="358"/>
      <c r="R491" s="358"/>
      <c r="S491" s="358"/>
      <c r="T491" s="358"/>
      <c r="U491" s="358"/>
      <c r="V491" s="358"/>
      <c r="W491"/>
      <c r="X491" s="323"/>
      <c r="Y491" s="340"/>
      <c r="Z491" s="99"/>
      <c r="AA491" s="99"/>
      <c r="AB491" s="98">
        <f t="shared" si="10"/>
        <v>0</v>
      </c>
      <c r="AC491" s="99"/>
      <c r="AD491" s="99"/>
      <c r="AE491" s="99"/>
      <c r="AF491" s="99"/>
      <c r="AG491" s="99"/>
      <c r="AH491" s="99"/>
      <c r="AI491" s="99"/>
      <c r="AJ491" s="99"/>
      <c r="AK491" s="99"/>
      <c r="AL491" s="99"/>
      <c r="AM491" s="99"/>
      <c r="AN491" s="99"/>
      <c r="AO491" s="99"/>
      <c r="AP491" s="99"/>
      <c r="AQ491" s="99"/>
    </row>
    <row r="492" spans="1:43" s="97" customFormat="1" ht="13.5">
      <c r="A492" s="309"/>
      <c r="B492" s="144">
        <v>472</v>
      </c>
      <c r="C492" s="351" t="s">
        <v>910</v>
      </c>
      <c r="D492" s="312"/>
      <c r="E492" s="211" t="s">
        <v>948</v>
      </c>
      <c r="F492" s="313">
        <v>3</v>
      </c>
      <c r="G492" s="313" t="s">
        <v>35</v>
      </c>
      <c r="H492" s="313"/>
      <c r="I492" s="69">
        <v>11</v>
      </c>
      <c r="J492" s="169"/>
      <c r="K492" s="169"/>
      <c r="L492" s="169"/>
      <c r="M492" s="2"/>
      <c r="N492" s="171"/>
      <c r="O492" s="169" t="s">
        <v>38</v>
      </c>
      <c r="P492" s="358"/>
      <c r="Q492" s="358"/>
      <c r="R492" s="358"/>
      <c r="S492" s="358"/>
      <c r="T492" s="358"/>
      <c r="U492" s="358"/>
      <c r="V492" s="358"/>
      <c r="W492"/>
      <c r="X492" s="323"/>
      <c r="Y492" s="340"/>
      <c r="Z492" s="99"/>
      <c r="AA492" s="99"/>
      <c r="AB492" s="98">
        <f t="shared" si="10"/>
        <v>0</v>
      </c>
      <c r="AC492" s="99"/>
      <c r="AD492" s="99"/>
      <c r="AE492" s="99"/>
      <c r="AF492" s="99"/>
      <c r="AG492" s="99"/>
      <c r="AH492" s="99"/>
      <c r="AI492" s="99"/>
      <c r="AJ492" s="99"/>
      <c r="AK492" s="99"/>
      <c r="AL492" s="99"/>
      <c r="AM492" s="99"/>
      <c r="AN492" s="99"/>
      <c r="AO492" s="99"/>
      <c r="AP492" s="99"/>
      <c r="AQ492" s="99"/>
    </row>
    <row r="493" spans="1:43" s="97" customFormat="1" ht="13.5">
      <c r="A493" s="309"/>
      <c r="B493" s="144">
        <v>473</v>
      </c>
      <c r="C493" s="351" t="s">
        <v>910</v>
      </c>
      <c r="D493" s="312"/>
      <c r="E493" s="211" t="s">
        <v>948</v>
      </c>
      <c r="F493" s="313">
        <v>3</v>
      </c>
      <c r="G493" s="313" t="s">
        <v>35</v>
      </c>
      <c r="H493" s="313"/>
      <c r="I493" s="69">
        <v>11</v>
      </c>
      <c r="J493" s="169"/>
      <c r="K493" s="169"/>
      <c r="L493" s="169"/>
      <c r="M493" s="2"/>
      <c r="N493" s="171"/>
      <c r="O493" s="169" t="s">
        <v>38</v>
      </c>
      <c r="P493" s="358"/>
      <c r="Q493" s="358"/>
      <c r="R493" s="358"/>
      <c r="S493" s="358"/>
      <c r="T493" s="358"/>
      <c r="U493" s="358"/>
      <c r="V493" s="358"/>
      <c r="W493"/>
      <c r="X493" s="323"/>
      <c r="Y493" s="340"/>
      <c r="Z493" s="99"/>
      <c r="AA493" s="99"/>
      <c r="AB493" s="98">
        <f t="shared" si="10"/>
        <v>0</v>
      </c>
      <c r="AC493" s="99"/>
      <c r="AD493" s="99"/>
      <c r="AE493" s="99"/>
      <c r="AF493" s="99"/>
      <c r="AG493" s="99"/>
      <c r="AH493" s="99"/>
      <c r="AI493" s="99"/>
      <c r="AJ493" s="99"/>
      <c r="AK493" s="99"/>
      <c r="AL493" s="99"/>
      <c r="AM493" s="99"/>
      <c r="AN493" s="99"/>
      <c r="AO493" s="99"/>
      <c r="AP493" s="99"/>
      <c r="AQ493" s="99"/>
    </row>
    <row r="494" spans="1:43" s="97" customFormat="1" ht="13.5">
      <c r="A494" s="309"/>
      <c r="B494" s="144">
        <v>474</v>
      </c>
      <c r="C494" s="351" t="s">
        <v>910</v>
      </c>
      <c r="D494" s="312"/>
      <c r="E494" s="211" t="s">
        <v>538</v>
      </c>
      <c r="F494" s="313">
        <v>2</v>
      </c>
      <c r="G494" s="313" t="s">
        <v>35</v>
      </c>
      <c r="H494" s="313"/>
      <c r="I494" s="69">
        <v>8.5</v>
      </c>
      <c r="J494" s="169"/>
      <c r="K494" s="169"/>
      <c r="L494" s="169"/>
      <c r="M494" s="2"/>
      <c r="N494" s="171"/>
      <c r="O494" s="169" t="s">
        <v>38</v>
      </c>
      <c r="P494" s="358"/>
      <c r="Q494" s="358"/>
      <c r="R494" s="358"/>
      <c r="S494" s="358"/>
      <c r="T494" s="358"/>
      <c r="U494" s="358"/>
      <c r="V494" s="358"/>
      <c r="W494"/>
      <c r="X494" s="323"/>
      <c r="Y494" s="340"/>
      <c r="Z494" s="99"/>
      <c r="AA494" s="99"/>
      <c r="AB494" s="98">
        <f t="shared" si="10"/>
        <v>0</v>
      </c>
      <c r="AC494" s="99"/>
      <c r="AD494" s="99"/>
      <c r="AE494" s="99"/>
      <c r="AF494" s="99"/>
      <c r="AG494" s="99"/>
      <c r="AH494" s="99"/>
      <c r="AI494" s="99"/>
      <c r="AJ494" s="99"/>
      <c r="AK494" s="99"/>
      <c r="AL494" s="99"/>
      <c r="AM494" s="99"/>
      <c r="AN494" s="99"/>
      <c r="AO494" s="99"/>
      <c r="AP494" s="99"/>
      <c r="AQ494" s="99"/>
    </row>
    <row r="495" spans="1:43" s="97" customFormat="1" ht="13.5">
      <c r="A495" s="309"/>
      <c r="B495" s="144">
        <v>475</v>
      </c>
      <c r="C495" s="351" t="s">
        <v>910</v>
      </c>
      <c r="D495" s="312"/>
      <c r="E495" s="211" t="s">
        <v>538</v>
      </c>
      <c r="F495" s="313">
        <v>2</v>
      </c>
      <c r="G495" s="313" t="s">
        <v>35</v>
      </c>
      <c r="H495" s="313"/>
      <c r="I495" s="69">
        <v>8.5</v>
      </c>
      <c r="J495" s="169"/>
      <c r="K495" s="169"/>
      <c r="L495" s="169"/>
      <c r="M495" s="2"/>
      <c r="N495" s="171"/>
      <c r="O495" s="169" t="s">
        <v>38</v>
      </c>
      <c r="P495" s="358"/>
      <c r="Q495" s="358"/>
      <c r="R495" s="358"/>
      <c r="S495" s="358"/>
      <c r="T495" s="358"/>
      <c r="U495" s="358"/>
      <c r="V495" s="358"/>
      <c r="W495"/>
      <c r="X495" s="323"/>
      <c r="Y495" s="340"/>
      <c r="Z495" s="99"/>
      <c r="AA495" s="99"/>
      <c r="AB495" s="98">
        <f t="shared" si="10"/>
        <v>0</v>
      </c>
      <c r="AC495" s="99"/>
      <c r="AD495" s="99"/>
      <c r="AE495" s="99"/>
      <c r="AF495" s="99"/>
      <c r="AG495" s="99"/>
      <c r="AH495" s="99"/>
      <c r="AI495" s="99"/>
      <c r="AJ495" s="99"/>
      <c r="AK495" s="99"/>
      <c r="AL495" s="99"/>
      <c r="AM495" s="99"/>
      <c r="AN495" s="99"/>
      <c r="AO495" s="99"/>
      <c r="AP495" s="99"/>
      <c r="AQ495" s="99"/>
    </row>
    <row r="496" spans="1:43" s="97" customFormat="1" ht="13.5">
      <c r="A496" s="309"/>
      <c r="B496" s="144">
        <v>476</v>
      </c>
      <c r="C496" s="351" t="s">
        <v>910</v>
      </c>
      <c r="D496" s="312"/>
      <c r="E496" s="211" t="s">
        <v>951</v>
      </c>
      <c r="F496" s="313">
        <v>2</v>
      </c>
      <c r="G496" s="313" t="s">
        <v>35</v>
      </c>
      <c r="H496" s="313"/>
      <c r="I496" s="69">
        <v>8.5</v>
      </c>
      <c r="J496" s="169"/>
      <c r="K496" s="169"/>
      <c r="L496" s="169"/>
      <c r="M496" s="2"/>
      <c r="N496" s="171"/>
      <c r="O496" s="169" t="s">
        <v>38</v>
      </c>
      <c r="P496" s="358"/>
      <c r="Q496" s="358"/>
      <c r="R496" s="358"/>
      <c r="S496" s="358"/>
      <c r="T496" s="358"/>
      <c r="U496" s="358"/>
      <c r="V496" s="358"/>
      <c r="W496"/>
      <c r="X496" s="323"/>
      <c r="Y496" s="340"/>
      <c r="Z496" s="99"/>
      <c r="AA496" s="99"/>
      <c r="AB496" s="98">
        <f t="shared" si="10"/>
        <v>0</v>
      </c>
      <c r="AC496" s="99"/>
      <c r="AD496" s="99"/>
      <c r="AE496" s="99"/>
      <c r="AF496" s="99"/>
      <c r="AG496" s="99"/>
      <c r="AH496" s="99"/>
      <c r="AI496" s="99"/>
      <c r="AJ496" s="99"/>
      <c r="AK496" s="99"/>
      <c r="AL496" s="99"/>
      <c r="AM496" s="99"/>
      <c r="AN496" s="99"/>
      <c r="AO496" s="99"/>
      <c r="AP496" s="99"/>
      <c r="AQ496" s="99"/>
    </row>
    <row r="497" spans="1:43" s="97" customFormat="1" ht="13.5">
      <c r="A497" s="309"/>
      <c r="B497" s="144">
        <v>477</v>
      </c>
      <c r="C497" s="351" t="s">
        <v>910</v>
      </c>
      <c r="D497" s="312"/>
      <c r="E497" s="211" t="s">
        <v>395</v>
      </c>
      <c r="F497" s="313">
        <v>1</v>
      </c>
      <c r="G497" s="313" t="s">
        <v>35</v>
      </c>
      <c r="H497" s="313"/>
      <c r="I497" s="69">
        <v>6</v>
      </c>
      <c r="J497" s="169"/>
      <c r="K497" s="169"/>
      <c r="L497" s="169"/>
      <c r="M497" s="2"/>
      <c r="N497" s="171"/>
      <c r="O497" s="169" t="s">
        <v>38</v>
      </c>
      <c r="P497" s="358"/>
      <c r="Q497" s="358"/>
      <c r="R497" s="358"/>
      <c r="S497" s="358"/>
      <c r="T497" s="358"/>
      <c r="U497" s="358"/>
      <c r="V497" s="358"/>
      <c r="W497"/>
      <c r="X497" s="323"/>
      <c r="Y497" s="340"/>
      <c r="Z497" s="99"/>
      <c r="AA497" s="99"/>
      <c r="AB497" s="98">
        <f t="shared" si="10"/>
        <v>0</v>
      </c>
      <c r="AC497" s="99"/>
      <c r="AD497" s="99"/>
      <c r="AE497" s="99"/>
      <c r="AF497" s="99"/>
      <c r="AG497" s="99"/>
      <c r="AH497" s="99"/>
      <c r="AI497" s="99"/>
      <c r="AJ497" s="99"/>
      <c r="AK497" s="99"/>
      <c r="AL497" s="99"/>
      <c r="AM497" s="99"/>
      <c r="AN497" s="99"/>
      <c r="AO497" s="99"/>
      <c r="AP497" s="99"/>
      <c r="AQ497" s="99"/>
    </row>
    <row r="498" spans="1:43" s="97" customFormat="1" ht="13.5">
      <c r="A498" s="309"/>
      <c r="B498" s="144">
        <v>478</v>
      </c>
      <c r="C498" s="351" t="s">
        <v>910</v>
      </c>
      <c r="D498" s="312"/>
      <c r="E498" s="211" t="s">
        <v>395</v>
      </c>
      <c r="F498" s="313">
        <v>1</v>
      </c>
      <c r="G498" s="313" t="s">
        <v>35</v>
      </c>
      <c r="H498" s="313"/>
      <c r="I498" s="69">
        <v>6</v>
      </c>
      <c r="J498" s="169"/>
      <c r="K498" s="169"/>
      <c r="L498" s="169"/>
      <c r="M498" s="2"/>
      <c r="N498" s="171"/>
      <c r="O498" s="169" t="s">
        <v>38</v>
      </c>
      <c r="P498" s="358"/>
      <c r="Q498" s="358"/>
      <c r="R498" s="358"/>
      <c r="S498" s="358"/>
      <c r="T498" s="358"/>
      <c r="U498" s="358"/>
      <c r="V498" s="358"/>
      <c r="W498"/>
      <c r="X498" s="323"/>
      <c r="Y498" s="340"/>
      <c r="Z498" s="99"/>
      <c r="AA498" s="99"/>
      <c r="AB498" s="98">
        <f t="shared" si="10"/>
        <v>0</v>
      </c>
      <c r="AC498" s="99"/>
      <c r="AD498" s="99"/>
      <c r="AE498" s="99"/>
      <c r="AF498" s="99"/>
      <c r="AG498" s="99"/>
      <c r="AH498" s="99"/>
      <c r="AI498" s="99"/>
      <c r="AJ498" s="99"/>
      <c r="AK498" s="99"/>
      <c r="AL498" s="99"/>
      <c r="AM498" s="99"/>
      <c r="AN498" s="99"/>
      <c r="AO498" s="99"/>
      <c r="AP498" s="99"/>
      <c r="AQ498" s="99"/>
    </row>
    <row r="499" spans="1:43" s="97" customFormat="1" ht="13.5">
      <c r="A499" s="309">
        <v>45</v>
      </c>
      <c r="B499" s="144">
        <v>479</v>
      </c>
      <c r="C499" s="351" t="s">
        <v>910</v>
      </c>
      <c r="D499" s="312" t="s">
        <v>952</v>
      </c>
      <c r="E499" t="s">
        <v>953</v>
      </c>
      <c r="F499" s="313">
        <v>17.14</v>
      </c>
      <c r="G499" s="313" t="s">
        <v>35</v>
      </c>
      <c r="H499" s="313" t="s">
        <v>954</v>
      </c>
      <c r="I499" s="69">
        <v>33.21</v>
      </c>
      <c r="J499" s="169"/>
      <c r="K499" s="169"/>
      <c r="L499" s="169"/>
      <c r="M499" s="2">
        <v>246.39</v>
      </c>
      <c r="N499" s="69">
        <v>508.04</v>
      </c>
      <c r="O499" s="169" t="s">
        <v>38</v>
      </c>
      <c r="P499" s="358"/>
      <c r="Q499" s="358"/>
      <c r="R499" s="358"/>
      <c r="S499" s="358"/>
      <c r="T499" s="358"/>
      <c r="U499" s="358"/>
      <c r="V499" s="358"/>
      <c r="W499"/>
      <c r="X499" s="323"/>
      <c r="Y499" s="340">
        <v>10.8</v>
      </c>
      <c r="Z499" s="99"/>
      <c r="AA499" s="99"/>
      <c r="AB499" s="98">
        <f t="shared" si="10"/>
        <v>-15.260000000000048</v>
      </c>
      <c r="AC499" s="99"/>
      <c r="AD499" s="99"/>
      <c r="AE499" s="99"/>
      <c r="AF499" s="99"/>
      <c r="AG499" s="99"/>
      <c r="AH499" s="99"/>
      <c r="AI499" s="99"/>
      <c r="AJ499" s="99"/>
      <c r="AK499" s="99"/>
      <c r="AL499" s="99"/>
      <c r="AM499" s="99"/>
      <c r="AN499" s="99"/>
      <c r="AO499" s="99"/>
      <c r="AP499" s="99"/>
      <c r="AQ499" s="99"/>
    </row>
    <row r="500" spans="1:43" s="97" customFormat="1" ht="13.5">
      <c r="A500" s="309"/>
      <c r="B500" s="144">
        <v>480</v>
      </c>
      <c r="C500" s="351" t="s">
        <v>910</v>
      </c>
      <c r="D500" s="312"/>
      <c r="E500" s="211" t="s">
        <v>953</v>
      </c>
      <c r="F500" s="313">
        <v>17.14</v>
      </c>
      <c r="G500" s="313" t="s">
        <v>35</v>
      </c>
      <c r="H500" s="313"/>
      <c r="I500" s="69">
        <v>33.21</v>
      </c>
      <c r="J500" s="169"/>
      <c r="K500" s="169"/>
      <c r="L500" s="169"/>
      <c r="M500" s="2"/>
      <c r="N500" s="69"/>
      <c r="O500" s="169" t="s">
        <v>38</v>
      </c>
      <c r="P500" s="358"/>
      <c r="Q500" s="358"/>
      <c r="R500" s="358"/>
      <c r="S500" s="358"/>
      <c r="T500" s="358"/>
      <c r="U500" s="358"/>
      <c r="V500" s="358"/>
      <c r="W500"/>
      <c r="X500" s="323"/>
      <c r="Y500" s="340"/>
      <c r="Z500" s="99"/>
      <c r="AA500" s="99"/>
      <c r="AB500" s="98">
        <f t="shared" si="10"/>
        <v>0</v>
      </c>
      <c r="AC500" s="99"/>
      <c r="AD500" s="99"/>
      <c r="AE500" s="99"/>
      <c r="AF500" s="99"/>
      <c r="AG500" s="99"/>
      <c r="AH500" s="99"/>
      <c r="AI500" s="99"/>
      <c r="AJ500" s="99"/>
      <c r="AK500" s="99"/>
      <c r="AL500" s="99"/>
      <c r="AM500" s="99"/>
      <c r="AN500" s="99"/>
      <c r="AO500" s="99"/>
      <c r="AP500" s="99"/>
      <c r="AQ500" s="99"/>
    </row>
    <row r="501" spans="1:43" s="97" customFormat="1" ht="13.5">
      <c r="A501" s="309"/>
      <c r="B501" s="144">
        <v>481</v>
      </c>
      <c r="C501" s="351" t="s">
        <v>910</v>
      </c>
      <c r="D501" s="312"/>
      <c r="E501" s="211" t="s">
        <v>953</v>
      </c>
      <c r="F501" s="313">
        <v>17.14</v>
      </c>
      <c r="G501" s="313" t="s">
        <v>35</v>
      </c>
      <c r="H501" s="313"/>
      <c r="I501" s="69">
        <v>33.21</v>
      </c>
      <c r="J501" s="169"/>
      <c r="K501" s="169"/>
      <c r="L501" s="169"/>
      <c r="M501" s="2"/>
      <c r="N501" s="69"/>
      <c r="O501" s="169" t="s">
        <v>38</v>
      </c>
      <c r="P501" s="358"/>
      <c r="Q501" s="358"/>
      <c r="R501" s="358"/>
      <c r="S501" s="358"/>
      <c r="T501" s="358"/>
      <c r="U501" s="358"/>
      <c r="V501" s="358"/>
      <c r="W501"/>
      <c r="X501" s="323"/>
      <c r="Y501" s="340"/>
      <c r="Z501" s="99"/>
      <c r="AA501" s="99"/>
      <c r="AB501" s="98">
        <f t="shared" si="10"/>
        <v>0</v>
      </c>
      <c r="AC501" s="99"/>
      <c r="AD501" s="99"/>
      <c r="AE501" s="99"/>
      <c r="AF501" s="99"/>
      <c r="AG501" s="99"/>
      <c r="AH501" s="99"/>
      <c r="AI501" s="99"/>
      <c r="AJ501" s="99"/>
      <c r="AK501" s="99"/>
      <c r="AL501" s="99"/>
      <c r="AM501" s="99"/>
      <c r="AN501" s="99"/>
      <c r="AO501" s="99"/>
      <c r="AP501" s="99"/>
      <c r="AQ501" s="99"/>
    </row>
    <row r="502" spans="1:43" s="97" customFormat="1" ht="13.5">
      <c r="A502" s="309"/>
      <c r="B502" s="144">
        <v>482</v>
      </c>
      <c r="C502" s="351" t="s">
        <v>910</v>
      </c>
      <c r="D502" s="312"/>
      <c r="E502" s="211" t="s">
        <v>953</v>
      </c>
      <c r="F502" s="313">
        <v>17.14</v>
      </c>
      <c r="G502" s="313" t="s">
        <v>35</v>
      </c>
      <c r="H502" s="313"/>
      <c r="I502" s="69">
        <v>33.21</v>
      </c>
      <c r="J502" s="169"/>
      <c r="K502" s="169"/>
      <c r="L502" s="169"/>
      <c r="M502" s="2"/>
      <c r="N502" s="69"/>
      <c r="O502" s="169" t="s">
        <v>38</v>
      </c>
      <c r="P502" s="358"/>
      <c r="Q502" s="358"/>
      <c r="R502" s="358"/>
      <c r="S502" s="358"/>
      <c r="T502" s="358"/>
      <c r="U502" s="358"/>
      <c r="V502" s="358"/>
      <c r="W502"/>
      <c r="X502" s="323"/>
      <c r="Y502" s="340"/>
      <c r="Z502" s="99"/>
      <c r="AA502" s="99"/>
      <c r="AB502" s="98">
        <f t="shared" si="10"/>
        <v>0</v>
      </c>
      <c r="AC502" s="99"/>
      <c r="AD502" s="99"/>
      <c r="AE502" s="99"/>
      <c r="AF502" s="99"/>
      <c r="AG502" s="99"/>
      <c r="AH502" s="99"/>
      <c r="AI502" s="99"/>
      <c r="AJ502" s="99"/>
      <c r="AK502" s="99"/>
      <c r="AL502" s="99"/>
      <c r="AM502" s="99"/>
      <c r="AN502" s="99"/>
      <c r="AO502" s="99"/>
      <c r="AP502" s="99"/>
      <c r="AQ502" s="99"/>
    </row>
    <row r="503" spans="1:43" s="97" customFormat="1" ht="13.5">
      <c r="A503" s="309"/>
      <c r="B503" s="144">
        <v>483</v>
      </c>
      <c r="C503" s="351" t="s">
        <v>910</v>
      </c>
      <c r="D503" s="312"/>
      <c r="E503" s="211" t="s">
        <v>953</v>
      </c>
      <c r="F503" s="313">
        <v>17.14</v>
      </c>
      <c r="G503" s="313" t="s">
        <v>35</v>
      </c>
      <c r="H503" s="313"/>
      <c r="I503" s="69">
        <v>33.21</v>
      </c>
      <c r="J503" s="169"/>
      <c r="K503" s="169"/>
      <c r="L503" s="169"/>
      <c r="M503" s="2"/>
      <c r="N503" s="69"/>
      <c r="O503" s="169" t="s">
        <v>38</v>
      </c>
      <c r="P503" s="358"/>
      <c r="Q503" s="358"/>
      <c r="R503" s="358"/>
      <c r="S503" s="358"/>
      <c r="T503" s="358"/>
      <c r="U503" s="358"/>
      <c r="V503" s="358"/>
      <c r="W503"/>
      <c r="X503" s="323"/>
      <c r="Y503" s="340"/>
      <c r="Z503" s="99"/>
      <c r="AA503" s="99"/>
      <c r="AB503" s="98">
        <f t="shared" si="10"/>
        <v>0</v>
      </c>
      <c r="AC503" s="99"/>
      <c r="AD503" s="99"/>
      <c r="AE503" s="99"/>
      <c r="AF503" s="99"/>
      <c r="AG503" s="99"/>
      <c r="AH503" s="99"/>
      <c r="AI503" s="99"/>
      <c r="AJ503" s="99"/>
      <c r="AK503" s="99"/>
      <c r="AL503" s="99"/>
      <c r="AM503" s="99"/>
      <c r="AN503" s="99"/>
      <c r="AO503" s="99"/>
      <c r="AP503" s="99"/>
      <c r="AQ503" s="99"/>
    </row>
    <row r="504" spans="1:43" s="97" customFormat="1" ht="13.5">
      <c r="A504" s="309"/>
      <c r="B504" s="144">
        <v>484</v>
      </c>
      <c r="C504" s="351" t="s">
        <v>910</v>
      </c>
      <c r="D504" s="312"/>
      <c r="E504" s="211" t="s">
        <v>953</v>
      </c>
      <c r="F504" s="313">
        <v>17.14</v>
      </c>
      <c r="G504" s="313" t="s">
        <v>35</v>
      </c>
      <c r="H504" s="313"/>
      <c r="I504" s="69">
        <v>33.21</v>
      </c>
      <c r="J504" s="169"/>
      <c r="K504" s="169"/>
      <c r="L504" s="169"/>
      <c r="M504" s="2"/>
      <c r="N504" s="69"/>
      <c r="O504" s="169" t="s">
        <v>38</v>
      </c>
      <c r="P504" s="358"/>
      <c r="Q504" s="358"/>
      <c r="R504" s="358"/>
      <c r="S504" s="358"/>
      <c r="T504" s="358"/>
      <c r="U504" s="358"/>
      <c r="V504" s="358"/>
      <c r="W504"/>
      <c r="X504" s="323"/>
      <c r="Y504" s="340"/>
      <c r="Z504" s="99"/>
      <c r="AA504" s="99"/>
      <c r="AB504" s="98">
        <f t="shared" si="10"/>
        <v>0</v>
      </c>
      <c r="AC504" s="99"/>
      <c r="AD504" s="99"/>
      <c r="AE504" s="99"/>
      <c r="AF504" s="99"/>
      <c r="AG504" s="99"/>
      <c r="AH504" s="99"/>
      <c r="AI504" s="99"/>
      <c r="AJ504" s="99"/>
      <c r="AK504" s="99"/>
      <c r="AL504" s="99"/>
      <c r="AM504" s="99"/>
      <c r="AN504" s="99"/>
      <c r="AO504" s="99"/>
      <c r="AP504" s="99"/>
      <c r="AQ504" s="99"/>
    </row>
    <row r="505" spans="1:43" s="97" customFormat="1" ht="13.5">
      <c r="A505" s="309"/>
      <c r="B505" s="144">
        <v>485</v>
      </c>
      <c r="C505" s="351" t="s">
        <v>910</v>
      </c>
      <c r="D505" s="312"/>
      <c r="E505" s="211" t="s">
        <v>955</v>
      </c>
      <c r="F505" s="313">
        <v>11.42</v>
      </c>
      <c r="G505" s="313" t="s">
        <v>35</v>
      </c>
      <c r="H505" s="313"/>
      <c r="I505" s="69">
        <v>24.63</v>
      </c>
      <c r="J505" s="169"/>
      <c r="K505" s="169"/>
      <c r="L505" s="169"/>
      <c r="M505" s="2"/>
      <c r="N505" s="69"/>
      <c r="O505" s="169" t="s">
        <v>38</v>
      </c>
      <c r="P505" s="358"/>
      <c r="Q505" s="358"/>
      <c r="R505" s="358"/>
      <c r="S505" s="358"/>
      <c r="T505" s="358"/>
      <c r="U505" s="358"/>
      <c r="V505" s="358"/>
      <c r="W505"/>
      <c r="X505" s="323"/>
      <c r="Y505" s="340"/>
      <c r="Z505" s="99"/>
      <c r="AA505" s="99"/>
      <c r="AB505" s="98">
        <f t="shared" si="10"/>
        <v>0</v>
      </c>
      <c r="AC505" s="99"/>
      <c r="AD505" s="99"/>
      <c r="AE505" s="99"/>
      <c r="AF505" s="99"/>
      <c r="AG505" s="99"/>
      <c r="AH505" s="99"/>
      <c r="AI505" s="99"/>
      <c r="AJ505" s="99"/>
      <c r="AK505" s="99"/>
      <c r="AL505" s="99"/>
      <c r="AM505" s="99"/>
      <c r="AN505" s="99"/>
      <c r="AO505" s="99"/>
      <c r="AP505" s="99"/>
      <c r="AQ505" s="99"/>
    </row>
    <row r="506" spans="1:43" s="97" customFormat="1" ht="13.5">
      <c r="A506" s="309"/>
      <c r="B506" s="144">
        <v>486</v>
      </c>
      <c r="C506" s="351" t="s">
        <v>910</v>
      </c>
      <c r="D506" s="312"/>
      <c r="E506" s="211" t="s">
        <v>956</v>
      </c>
      <c r="F506" s="313">
        <v>10</v>
      </c>
      <c r="G506" s="313" t="s">
        <v>35</v>
      </c>
      <c r="H506" s="313"/>
      <c r="I506" s="69">
        <v>22.5</v>
      </c>
      <c r="J506" s="169"/>
      <c r="K506" s="169"/>
      <c r="L506" s="169"/>
      <c r="M506" s="2"/>
      <c r="N506" s="69"/>
      <c r="O506" s="169" t="s">
        <v>38</v>
      </c>
      <c r="P506" s="358"/>
      <c r="Q506" s="358"/>
      <c r="R506" s="358"/>
      <c r="S506" s="358"/>
      <c r="T506" s="358"/>
      <c r="U506" s="358"/>
      <c r="V506" s="358"/>
      <c r="W506"/>
      <c r="X506" s="323"/>
      <c r="Y506" s="340"/>
      <c r="Z506" s="99"/>
      <c r="AA506" s="99"/>
      <c r="AB506" s="98">
        <f t="shared" si="10"/>
        <v>0</v>
      </c>
      <c r="AC506" s="99"/>
      <c r="AD506" s="99"/>
      <c r="AE506" s="99"/>
      <c r="AF506" s="99"/>
      <c r="AG506" s="99"/>
      <c r="AH506" s="99"/>
      <c r="AI506" s="99"/>
      <c r="AJ506" s="99"/>
      <c r="AK506" s="99"/>
      <c r="AL506" s="99"/>
      <c r="AM506" s="99"/>
      <c r="AN506" s="99"/>
      <c r="AO506" s="99"/>
      <c r="AP506" s="99"/>
      <c r="AQ506" s="99"/>
    </row>
    <row r="507" spans="1:43" s="97" customFormat="1" ht="13.5" customHeight="1">
      <c r="A507" s="309">
        <v>46</v>
      </c>
      <c r="B507" s="144">
        <v>487</v>
      </c>
      <c r="C507" s="351" t="s">
        <v>910</v>
      </c>
      <c r="D507" s="312" t="s">
        <v>957</v>
      </c>
      <c r="E507" s="211" t="s">
        <v>958</v>
      </c>
      <c r="F507" s="313">
        <v>6</v>
      </c>
      <c r="G507" s="313" t="s">
        <v>35</v>
      </c>
      <c r="H507" s="313" t="s">
        <v>959</v>
      </c>
      <c r="I507" s="69">
        <v>16.5</v>
      </c>
      <c r="J507" s="169"/>
      <c r="K507" s="169"/>
      <c r="L507" s="169"/>
      <c r="M507" s="2">
        <v>33</v>
      </c>
      <c r="N507" s="313">
        <v>128.5</v>
      </c>
      <c r="O507" s="169" t="s">
        <v>38</v>
      </c>
      <c r="P507" s="358"/>
      <c r="Q507" s="358"/>
      <c r="R507" s="358"/>
      <c r="S507" s="358"/>
      <c r="T507" s="358"/>
      <c r="U507" s="358"/>
      <c r="V507" s="358"/>
      <c r="W507"/>
      <c r="X507" s="323"/>
      <c r="Y507" s="335"/>
      <c r="Z507" s="99"/>
      <c r="AA507" s="99"/>
      <c r="AB507" s="98">
        <f t="shared" si="10"/>
        <v>-62.5</v>
      </c>
      <c r="AC507" s="99"/>
      <c r="AD507" s="99"/>
      <c r="AE507" s="99"/>
      <c r="AF507" s="99"/>
      <c r="AG507" s="99"/>
      <c r="AH507" s="99"/>
      <c r="AI507" s="99"/>
      <c r="AJ507" s="99"/>
      <c r="AK507" s="99"/>
      <c r="AL507" s="99"/>
      <c r="AM507" s="99"/>
      <c r="AN507" s="99"/>
      <c r="AO507" s="99"/>
      <c r="AP507" s="99"/>
      <c r="AQ507" s="99"/>
    </row>
    <row r="508" spans="1:43" s="97" customFormat="1" ht="13.5">
      <c r="A508" s="309"/>
      <c r="B508" s="144">
        <v>488</v>
      </c>
      <c r="C508" s="351" t="s">
        <v>910</v>
      </c>
      <c r="D508" s="312"/>
      <c r="E508" s="211" t="s">
        <v>958</v>
      </c>
      <c r="F508" s="313">
        <v>6</v>
      </c>
      <c r="G508" s="313" t="s">
        <v>35</v>
      </c>
      <c r="H508" s="313"/>
      <c r="I508" s="69">
        <v>16.5</v>
      </c>
      <c r="J508" s="169"/>
      <c r="K508" s="169"/>
      <c r="L508" s="169"/>
      <c r="M508" s="2"/>
      <c r="N508" s="313"/>
      <c r="O508" s="169" t="s">
        <v>38</v>
      </c>
      <c r="P508" s="358"/>
      <c r="Q508" s="358"/>
      <c r="R508" s="358"/>
      <c r="S508" s="358"/>
      <c r="T508" s="358"/>
      <c r="U508" s="358"/>
      <c r="V508" s="358"/>
      <c r="W508"/>
      <c r="X508" s="323"/>
      <c r="Y508" s="336"/>
      <c r="Z508" s="99"/>
      <c r="AA508" s="99"/>
      <c r="AB508" s="98">
        <f t="shared" si="10"/>
        <v>0</v>
      </c>
      <c r="AC508" s="99"/>
      <c r="AD508" s="99"/>
      <c r="AE508" s="99"/>
      <c r="AF508" s="99"/>
      <c r="AG508" s="99"/>
      <c r="AH508" s="99"/>
      <c r="AI508" s="99"/>
      <c r="AJ508" s="99"/>
      <c r="AK508" s="99"/>
      <c r="AL508" s="99"/>
      <c r="AM508" s="99"/>
      <c r="AN508" s="99"/>
      <c r="AO508" s="99"/>
      <c r="AP508" s="99"/>
      <c r="AQ508" s="99"/>
    </row>
    <row r="509" spans="1:43" s="97" customFormat="1" ht="13.5" customHeight="1">
      <c r="A509" s="309">
        <v>47</v>
      </c>
      <c r="B509" s="144">
        <v>489</v>
      </c>
      <c r="C509" s="351" t="s">
        <v>910</v>
      </c>
      <c r="D509" s="312" t="s">
        <v>960</v>
      </c>
      <c r="E509" s="211" t="s">
        <v>961</v>
      </c>
      <c r="F509" s="313">
        <v>2.5</v>
      </c>
      <c r="G509" s="313" t="s">
        <v>35</v>
      </c>
      <c r="H509" s="313" t="s">
        <v>876</v>
      </c>
      <c r="I509" s="69">
        <v>9.75</v>
      </c>
      <c r="J509" s="169"/>
      <c r="K509" s="169"/>
      <c r="L509" s="169"/>
      <c r="M509" s="2">
        <v>30.5</v>
      </c>
      <c r="N509" s="313">
        <v>63</v>
      </c>
      <c r="O509" s="169" t="s">
        <v>38</v>
      </c>
      <c r="P509" s="358"/>
      <c r="Q509" s="358"/>
      <c r="R509" s="358"/>
      <c r="S509" s="358"/>
      <c r="T509" s="358"/>
      <c r="U509" s="358"/>
      <c r="V509" s="358"/>
      <c r="W509"/>
      <c r="X509" s="323"/>
      <c r="Y509" s="340"/>
      <c r="Z509" s="99"/>
      <c r="AA509" s="99"/>
      <c r="AB509" s="98">
        <f t="shared" si="10"/>
        <v>-2</v>
      </c>
      <c r="AC509" s="99"/>
      <c r="AD509" s="99"/>
      <c r="AE509" s="99"/>
      <c r="AF509" s="99"/>
      <c r="AG509" s="99"/>
      <c r="AH509" s="99"/>
      <c r="AI509" s="99"/>
      <c r="AJ509" s="99"/>
      <c r="AK509" s="99"/>
      <c r="AL509" s="99"/>
      <c r="AM509" s="99"/>
      <c r="AN509" s="99"/>
      <c r="AO509" s="99"/>
      <c r="AP509" s="99"/>
      <c r="AQ509" s="99"/>
    </row>
    <row r="510" spans="1:43" s="97" customFormat="1" ht="13.5">
      <c r="A510" s="309"/>
      <c r="B510" s="144">
        <v>490</v>
      </c>
      <c r="C510" s="351" t="s">
        <v>910</v>
      </c>
      <c r="D510" s="312"/>
      <c r="E510" s="211" t="s">
        <v>961</v>
      </c>
      <c r="F510" s="313">
        <v>2.5</v>
      </c>
      <c r="G510" s="313" t="s">
        <v>35</v>
      </c>
      <c r="H510" s="313"/>
      <c r="I510" s="69">
        <v>9.75</v>
      </c>
      <c r="J510" s="169"/>
      <c r="K510" s="169"/>
      <c r="L510" s="169"/>
      <c r="M510" s="2"/>
      <c r="N510" s="313"/>
      <c r="O510" s="169" t="s">
        <v>38</v>
      </c>
      <c r="P510" s="358"/>
      <c r="Q510" s="358"/>
      <c r="R510" s="358"/>
      <c r="S510" s="358"/>
      <c r="T510" s="358"/>
      <c r="U510" s="358"/>
      <c r="V510" s="358"/>
      <c r="W510"/>
      <c r="X510" s="323"/>
      <c r="Y510" s="340"/>
      <c r="Z510" s="99"/>
      <c r="AA510" s="99"/>
      <c r="AB510" s="98">
        <f t="shared" si="10"/>
        <v>0</v>
      </c>
      <c r="AC510" s="99"/>
      <c r="AD510" s="99"/>
      <c r="AE510" s="99"/>
      <c r="AF510" s="99"/>
      <c r="AG510" s="99"/>
      <c r="AH510" s="99"/>
      <c r="AI510" s="99"/>
      <c r="AJ510" s="99"/>
      <c r="AK510" s="99"/>
      <c r="AL510" s="99"/>
      <c r="AM510" s="99"/>
      <c r="AN510" s="99"/>
      <c r="AO510" s="99"/>
      <c r="AP510" s="99"/>
      <c r="AQ510" s="99"/>
    </row>
    <row r="511" spans="1:43" s="97" customFormat="1" ht="13.5">
      <c r="A511" s="309"/>
      <c r="B511" s="144">
        <v>491</v>
      </c>
      <c r="C511" s="351" t="s">
        <v>910</v>
      </c>
      <c r="D511" s="312"/>
      <c r="E511" s="211" t="s">
        <v>962</v>
      </c>
      <c r="F511" s="313">
        <v>3</v>
      </c>
      <c r="G511" s="313" t="s">
        <v>35</v>
      </c>
      <c r="H511" s="313"/>
      <c r="I511" s="69">
        <v>11</v>
      </c>
      <c r="J511" s="169"/>
      <c r="K511" s="169"/>
      <c r="L511" s="169"/>
      <c r="M511" s="2"/>
      <c r="N511" s="313"/>
      <c r="O511" s="169" t="s">
        <v>38</v>
      </c>
      <c r="P511" s="358"/>
      <c r="Q511" s="358"/>
      <c r="R511" s="358"/>
      <c r="S511" s="358"/>
      <c r="T511" s="358"/>
      <c r="U511" s="358"/>
      <c r="V511" s="358"/>
      <c r="W511"/>
      <c r="X511" s="323"/>
      <c r="Y511" s="340"/>
      <c r="Z511" s="99"/>
      <c r="AA511" s="99"/>
      <c r="AB511" s="98">
        <f t="shared" si="10"/>
        <v>0</v>
      </c>
      <c r="AC511" s="99"/>
      <c r="AD511" s="99"/>
      <c r="AE511" s="99"/>
      <c r="AF511" s="99"/>
      <c r="AG511" s="99"/>
      <c r="AH511" s="99"/>
      <c r="AI511" s="99"/>
      <c r="AJ511" s="99"/>
      <c r="AK511" s="99"/>
      <c r="AL511" s="99"/>
      <c r="AM511" s="99"/>
      <c r="AN511" s="99"/>
      <c r="AO511" s="99"/>
      <c r="AP511" s="99"/>
      <c r="AQ511" s="99"/>
    </row>
    <row r="512" spans="1:43" s="97" customFormat="1" ht="13.5" customHeight="1">
      <c r="A512" s="309">
        <v>48</v>
      </c>
      <c r="B512" s="144">
        <v>492</v>
      </c>
      <c r="C512" s="351" t="s">
        <v>910</v>
      </c>
      <c r="D512" s="312" t="s">
        <v>963</v>
      </c>
      <c r="E512" s="211" t="s">
        <v>964</v>
      </c>
      <c r="F512" s="313">
        <v>4</v>
      </c>
      <c r="G512" s="313" t="s">
        <v>35</v>
      </c>
      <c r="H512" s="313" t="s">
        <v>965</v>
      </c>
      <c r="I512" s="69">
        <v>13.5</v>
      </c>
      <c r="J512" s="169"/>
      <c r="K512" s="169"/>
      <c r="L512" s="169"/>
      <c r="M512" s="2">
        <v>27</v>
      </c>
      <c r="N512" s="313">
        <v>54</v>
      </c>
      <c r="O512" s="169" t="s">
        <v>38</v>
      </c>
      <c r="P512" s="358"/>
      <c r="Q512" s="358"/>
      <c r="R512" s="358"/>
      <c r="S512" s="358"/>
      <c r="T512" s="358"/>
      <c r="U512" s="358"/>
      <c r="V512" s="358"/>
      <c r="W512"/>
      <c r="X512" s="323"/>
      <c r="Y512" s="335"/>
      <c r="Z512" s="99"/>
      <c r="AA512" s="99"/>
      <c r="AB512" s="98">
        <f t="shared" si="10"/>
        <v>0</v>
      </c>
      <c r="AC512" s="99"/>
      <c r="AD512" s="99"/>
      <c r="AE512" s="99"/>
      <c r="AF512" s="99"/>
      <c r="AG512" s="99"/>
      <c r="AH512" s="99"/>
      <c r="AI512" s="99"/>
      <c r="AJ512" s="99"/>
      <c r="AK512" s="99"/>
      <c r="AL512" s="99"/>
      <c r="AM512" s="99"/>
      <c r="AN512" s="99"/>
      <c r="AO512" s="99"/>
      <c r="AP512" s="99"/>
      <c r="AQ512" s="99"/>
    </row>
    <row r="513" spans="1:43" s="97" customFormat="1" ht="13.5">
      <c r="A513" s="309"/>
      <c r="B513" s="144">
        <v>493</v>
      </c>
      <c r="C513" s="351" t="s">
        <v>910</v>
      </c>
      <c r="D513" s="312"/>
      <c r="E513" s="211" t="s">
        <v>964</v>
      </c>
      <c r="F513" s="313">
        <v>4</v>
      </c>
      <c r="G513" s="313" t="s">
        <v>35</v>
      </c>
      <c r="H513" s="313"/>
      <c r="I513" s="69">
        <v>13.5</v>
      </c>
      <c r="J513" s="169"/>
      <c r="K513" s="169"/>
      <c r="L513" s="169"/>
      <c r="M513" s="2"/>
      <c r="N513" s="313"/>
      <c r="O513" s="169" t="s">
        <v>38</v>
      </c>
      <c r="P513" s="358"/>
      <c r="Q513" s="358"/>
      <c r="R513" s="358"/>
      <c r="S513" s="358"/>
      <c r="T513" s="358"/>
      <c r="U513" s="358"/>
      <c r="V513" s="358"/>
      <c r="W513"/>
      <c r="X513" s="323"/>
      <c r="Y513" s="336"/>
      <c r="Z513" s="99"/>
      <c r="AA513" s="99"/>
      <c r="AB513" s="98">
        <f t="shared" si="10"/>
        <v>0</v>
      </c>
      <c r="AC513" s="99"/>
      <c r="AD513" s="99"/>
      <c r="AE513" s="99"/>
      <c r="AF513" s="99"/>
      <c r="AG513" s="99"/>
      <c r="AH513" s="99"/>
      <c r="AI513" s="99"/>
      <c r="AJ513" s="99"/>
      <c r="AK513" s="99"/>
      <c r="AL513" s="99"/>
      <c r="AM513" s="99"/>
      <c r="AN513" s="99"/>
      <c r="AO513" s="99"/>
      <c r="AP513" s="99"/>
      <c r="AQ513" s="99"/>
    </row>
    <row r="514" spans="1:43" s="97" customFormat="1" ht="13.5">
      <c r="A514" s="309">
        <v>49</v>
      </c>
      <c r="B514" s="144">
        <v>494</v>
      </c>
      <c r="C514" s="351" t="s">
        <v>910</v>
      </c>
      <c r="D514" s="312" t="s">
        <v>966</v>
      </c>
      <c r="E514" s="312" t="s">
        <v>967</v>
      </c>
      <c r="F514" s="313">
        <v>1</v>
      </c>
      <c r="G514" s="313" t="s">
        <v>35</v>
      </c>
      <c r="H514" s="313" t="s">
        <v>968</v>
      </c>
      <c r="I514" s="69">
        <v>6</v>
      </c>
      <c r="J514" s="169"/>
      <c r="K514" s="169"/>
      <c r="L514" s="169"/>
      <c r="M514" s="2">
        <v>6</v>
      </c>
      <c r="N514" s="313">
        <v>19</v>
      </c>
      <c r="O514" s="169" t="s">
        <v>38</v>
      </c>
      <c r="P514" s="358"/>
      <c r="Q514" s="358"/>
      <c r="R514" s="358"/>
      <c r="S514" s="358"/>
      <c r="T514" s="358"/>
      <c r="U514" s="358"/>
      <c r="V514" s="358"/>
      <c r="W514"/>
      <c r="X514" s="323"/>
      <c r="Y514" s="340"/>
      <c r="Z514" s="99"/>
      <c r="AA514" s="99"/>
      <c r="AB514" s="98">
        <f t="shared" si="10"/>
        <v>-7</v>
      </c>
      <c r="AC514" s="99"/>
      <c r="AD514" s="99"/>
      <c r="AE514" s="99"/>
      <c r="AF514" s="99"/>
      <c r="AG514" s="99"/>
      <c r="AH514" s="99"/>
      <c r="AI514" s="99"/>
      <c r="AJ514" s="99"/>
      <c r="AK514" s="99"/>
      <c r="AL514" s="99"/>
      <c r="AM514" s="99"/>
      <c r="AN514" s="99"/>
      <c r="AO514" s="99"/>
      <c r="AP514" s="99"/>
      <c r="AQ514" s="99"/>
    </row>
    <row r="515" spans="1:43" s="97" customFormat="1" ht="13.5">
      <c r="A515" s="309">
        <v>50</v>
      </c>
      <c r="B515" s="144">
        <v>495</v>
      </c>
      <c r="C515" s="351" t="s">
        <v>910</v>
      </c>
      <c r="D515" s="312" t="s">
        <v>969</v>
      </c>
      <c r="E515" s="211" t="s">
        <v>970</v>
      </c>
      <c r="F515" s="313">
        <v>1</v>
      </c>
      <c r="G515" s="313" t="s">
        <v>437</v>
      </c>
      <c r="H515" s="313" t="s">
        <v>971</v>
      </c>
      <c r="I515" s="69">
        <v>6</v>
      </c>
      <c r="J515" s="169"/>
      <c r="K515" s="169"/>
      <c r="L515" s="169"/>
      <c r="M515" s="2">
        <v>6</v>
      </c>
      <c r="N515" s="313">
        <v>18</v>
      </c>
      <c r="O515" s="169" t="s">
        <v>128</v>
      </c>
      <c r="P515" s="358"/>
      <c r="Q515" s="358"/>
      <c r="R515" s="358"/>
      <c r="S515" s="358"/>
      <c r="T515" s="358"/>
      <c r="U515" s="358"/>
      <c r="V515" s="358"/>
      <c r="W515"/>
      <c r="X515" s="323"/>
      <c r="Y515" s="340"/>
      <c r="Z515" s="99"/>
      <c r="AA515" s="99"/>
      <c r="AB515" s="98">
        <f t="shared" si="10"/>
        <v>-6</v>
      </c>
      <c r="AC515" s="99"/>
      <c r="AD515" s="99"/>
      <c r="AE515" s="99"/>
      <c r="AF515" s="99"/>
      <c r="AG515" s="99"/>
      <c r="AH515" s="99"/>
      <c r="AI515" s="99"/>
      <c r="AJ515" s="99"/>
      <c r="AK515" s="99"/>
      <c r="AL515" s="99"/>
      <c r="AM515" s="99"/>
      <c r="AN515" s="99"/>
      <c r="AO515" s="99"/>
      <c r="AP515" s="99"/>
      <c r="AQ515" s="99"/>
    </row>
    <row r="516" spans="1:43" s="97" customFormat="1" ht="13.5">
      <c r="A516" s="309">
        <v>51</v>
      </c>
      <c r="B516" s="144">
        <v>496</v>
      </c>
      <c r="C516" s="351" t="s">
        <v>910</v>
      </c>
      <c r="D516" s="312" t="s">
        <v>972</v>
      </c>
      <c r="E516" t="s">
        <v>493</v>
      </c>
      <c r="F516" s="313">
        <v>1</v>
      </c>
      <c r="G516" s="313" t="s">
        <v>437</v>
      </c>
      <c r="H516" s="313" t="s">
        <v>917</v>
      </c>
      <c r="I516" s="69">
        <v>6</v>
      </c>
      <c r="J516" s="169"/>
      <c r="K516" s="169"/>
      <c r="L516" s="169"/>
      <c r="M516" s="2">
        <v>6</v>
      </c>
      <c r="N516" s="313">
        <v>12</v>
      </c>
      <c r="O516" s="169" t="s">
        <v>128</v>
      </c>
      <c r="P516" s="358"/>
      <c r="Q516" s="358"/>
      <c r="R516" s="358"/>
      <c r="S516" s="358"/>
      <c r="T516" s="358"/>
      <c r="U516" s="358"/>
      <c r="V516" s="358"/>
      <c r="W516"/>
      <c r="X516" s="323"/>
      <c r="Y516" s="340"/>
      <c r="Z516" s="99"/>
      <c r="AA516" s="99"/>
      <c r="AB516" s="98">
        <f t="shared" si="10"/>
        <v>0</v>
      </c>
      <c r="AC516" s="99"/>
      <c r="AD516" s="99"/>
      <c r="AE516" s="99"/>
      <c r="AF516" s="99"/>
      <c r="AG516" s="99"/>
      <c r="AH516" s="99"/>
      <c r="AI516" s="99"/>
      <c r="AJ516" s="99"/>
      <c r="AK516" s="99"/>
      <c r="AL516" s="99"/>
      <c r="AM516" s="99"/>
      <c r="AN516" s="99"/>
      <c r="AO516" s="99"/>
      <c r="AP516" s="99"/>
      <c r="AQ516" s="99"/>
    </row>
    <row r="517" spans="1:28" s="104" customFormat="1" ht="13.5">
      <c r="A517" s="314">
        <v>52</v>
      </c>
      <c r="B517" s="144">
        <v>497</v>
      </c>
      <c r="C517" s="185" t="s">
        <v>910</v>
      </c>
      <c r="D517" s="273" t="s">
        <v>973</v>
      </c>
      <c r="E517" t="s">
        <v>884</v>
      </c>
      <c r="F517" s="182">
        <v>3</v>
      </c>
      <c r="G517" t="s">
        <v>437</v>
      </c>
      <c r="H517" s="198" t="s">
        <v>974</v>
      </c>
      <c r="I517" s="289">
        <v>11</v>
      </c>
      <c r="J517" s="225"/>
      <c r="K517" s="225"/>
      <c r="L517" s="225"/>
      <c r="M517" s="2">
        <v>20</v>
      </c>
      <c r="N517" s="46">
        <v>40</v>
      </c>
      <c r="O517" s="225" t="s">
        <v>128</v>
      </c>
      <c r="P517" s="374"/>
      <c r="Q517" s="374"/>
      <c r="R517" s="374"/>
      <c r="S517" s="374"/>
      <c r="T517" s="374"/>
      <c r="U517" s="374"/>
      <c r="V517" s="374"/>
      <c r="W517" t="s">
        <v>39</v>
      </c>
      <c r="X517" s="326"/>
      <c r="Y517" s="343"/>
      <c r="AB517" s="98">
        <f t="shared" si="10"/>
        <v>0</v>
      </c>
    </row>
    <row r="518" spans="1:28" s="104" customFormat="1" ht="13.5">
      <c r="A518" s="314"/>
      <c r="B518" s="144">
        <v>498</v>
      </c>
      <c r="C518" s="185" t="s">
        <v>910</v>
      </c>
      <c r="D518" s="273"/>
      <c r="E518" t="s">
        <v>884</v>
      </c>
      <c r="F518" s="182">
        <v>3</v>
      </c>
      <c r="G518" t="s">
        <v>437</v>
      </c>
      <c r="H518" s="198"/>
      <c r="I518" s="289">
        <v>11</v>
      </c>
      <c r="J518" s="225"/>
      <c r="K518" s="225"/>
      <c r="L518" s="225"/>
      <c r="M518" s="2"/>
      <c r="N518" s="46"/>
      <c r="O518" s="225" t="s">
        <v>128</v>
      </c>
      <c r="P518" s="374"/>
      <c r="Q518" s="374"/>
      <c r="R518" s="374"/>
      <c r="S518" s="374"/>
      <c r="T518" s="374"/>
      <c r="U518" s="374"/>
      <c r="V518" s="374"/>
      <c r="W518"/>
      <c r="X518" s="326"/>
      <c r="Y518" s="343"/>
      <c r="AB518" s="98">
        <f t="shared" si="10"/>
        <v>0</v>
      </c>
    </row>
    <row r="519" spans="1:43" s="97" customFormat="1" ht="13.5">
      <c r="A519" s="309">
        <v>53</v>
      </c>
      <c r="B519" s="144">
        <v>499</v>
      </c>
      <c r="C519" s="351" t="s">
        <v>910</v>
      </c>
      <c r="D519" s="312" t="s">
        <v>975</v>
      </c>
      <c r="E519" s="211" t="s">
        <v>976</v>
      </c>
      <c r="F519" s="313">
        <v>1.2</v>
      </c>
      <c r="G519" s="313" t="s">
        <v>437</v>
      </c>
      <c r="H519" s="313" t="s">
        <v>902</v>
      </c>
      <c r="I519" s="69">
        <v>6.5</v>
      </c>
      <c r="J519" s="169"/>
      <c r="K519" s="169"/>
      <c r="L519" s="169"/>
      <c r="M519" s="2">
        <v>6.5</v>
      </c>
      <c r="N519" s="313">
        <v>13</v>
      </c>
      <c r="O519" s="169" t="s">
        <v>128</v>
      </c>
      <c r="P519" s="358"/>
      <c r="Q519" s="358"/>
      <c r="R519" s="358"/>
      <c r="S519" s="358"/>
      <c r="T519" s="358"/>
      <c r="U519" s="358"/>
      <c r="V519" s="358"/>
      <c r="W519"/>
      <c r="X519" s="323"/>
      <c r="Y519" s="340"/>
      <c r="Z519" s="99"/>
      <c r="AA519" s="99"/>
      <c r="AB519" s="98">
        <f t="shared" si="10"/>
        <v>0</v>
      </c>
      <c r="AC519" s="99"/>
      <c r="AD519" s="99"/>
      <c r="AE519" s="99"/>
      <c r="AF519" s="99"/>
      <c r="AG519" s="99"/>
      <c r="AH519" s="99"/>
      <c r="AI519" s="99"/>
      <c r="AJ519" s="99"/>
      <c r="AK519" s="99"/>
      <c r="AL519" s="99"/>
      <c r="AM519" s="99"/>
      <c r="AN519" s="99"/>
      <c r="AO519" s="99"/>
      <c r="AP519" s="99"/>
      <c r="AQ519" s="99"/>
    </row>
    <row r="520" spans="1:28" s="104" customFormat="1" ht="13.5" customHeight="1">
      <c r="A520" s="314">
        <v>54</v>
      </c>
      <c r="B520" s="144">
        <v>500</v>
      </c>
      <c r="C520" s="185" t="s">
        <v>910</v>
      </c>
      <c r="D520" s="273" t="s">
        <v>977</v>
      </c>
      <c r="E520" t="s">
        <v>978</v>
      </c>
      <c r="F520" s="182">
        <v>1</v>
      </c>
      <c r="G520" t="s">
        <v>35</v>
      </c>
      <c r="H520" s="198" t="s">
        <v>850</v>
      </c>
      <c r="I520" s="289">
        <v>12</v>
      </c>
      <c r="J520" s="225"/>
      <c r="K520" s="225"/>
      <c r="L520" s="225"/>
      <c r="M520" s="2">
        <v>11.99</v>
      </c>
      <c r="N520" s="46">
        <v>23.98</v>
      </c>
      <c r="O520" s="225" t="s">
        <v>38</v>
      </c>
      <c r="P520" s="374"/>
      <c r="Q520" s="374"/>
      <c r="R520" s="374"/>
      <c r="S520" s="374"/>
      <c r="T520" s="374"/>
      <c r="U520" s="374"/>
      <c r="V520" s="374"/>
      <c r="W520" t="s">
        <v>39</v>
      </c>
      <c r="X520" s="326"/>
      <c r="Y520" s="343"/>
      <c r="AB520" s="98">
        <f t="shared" si="10"/>
        <v>0</v>
      </c>
    </row>
    <row r="521" spans="1:28" s="104" customFormat="1" ht="13.5">
      <c r="A521" s="314"/>
      <c r="B521" s="144">
        <v>501</v>
      </c>
      <c r="C521" s="185" t="s">
        <v>910</v>
      </c>
      <c r="D521" s="273"/>
      <c r="E521" t="s">
        <v>978</v>
      </c>
      <c r="F521" s="182">
        <v>1</v>
      </c>
      <c r="G521" t="s">
        <v>35</v>
      </c>
      <c r="H521" s="198"/>
      <c r="I521" s="289"/>
      <c r="J521" s="225"/>
      <c r="K521" s="225"/>
      <c r="L521" s="225"/>
      <c r="M521" s="2"/>
      <c r="N521" s="46"/>
      <c r="O521" s="225" t="s">
        <v>38</v>
      </c>
      <c r="P521" s="374"/>
      <c r="Q521" s="374"/>
      <c r="R521" s="374"/>
      <c r="S521" s="374"/>
      <c r="T521" s="374"/>
      <c r="U521" s="374"/>
      <c r="V521" s="374"/>
      <c r="W521"/>
      <c r="X521" s="326"/>
      <c r="Y521" s="343"/>
      <c r="AB521" s="98">
        <f t="shared" si="10"/>
        <v>0</v>
      </c>
    </row>
    <row r="522" spans="1:43" s="97" customFormat="1" ht="13.5" customHeight="1">
      <c r="A522" s="309">
        <v>55</v>
      </c>
      <c r="B522" s="144">
        <v>502</v>
      </c>
      <c r="C522" s="351" t="s">
        <v>910</v>
      </c>
      <c r="D522" s="312" t="s">
        <v>979</v>
      </c>
      <c r="E522" s="211" t="s">
        <v>980</v>
      </c>
      <c r="F522" s="182">
        <v>0.72</v>
      </c>
      <c r="G522" t="s">
        <v>69</v>
      </c>
      <c r="H522" s="171" t="s">
        <v>981</v>
      </c>
      <c r="I522" s="266">
        <v>4.32</v>
      </c>
      <c r="J522" s="169"/>
      <c r="K522" s="169"/>
      <c r="L522" s="169"/>
      <c r="M522" s="2">
        <v>8.64</v>
      </c>
      <c r="N522" s="313">
        <v>48.5</v>
      </c>
      <c r="O522" s="169" t="s">
        <v>38</v>
      </c>
      <c r="P522" s="358"/>
      <c r="Q522" s="358"/>
      <c r="R522" s="358"/>
      <c r="S522" s="358"/>
      <c r="T522" s="358"/>
      <c r="U522" s="358"/>
      <c r="V522" s="358"/>
      <c r="W522"/>
      <c r="X522" s="323"/>
      <c r="Y522" s="340">
        <v>1.524</v>
      </c>
      <c r="Z522" s="99"/>
      <c r="AA522" s="99"/>
      <c r="AB522" s="98">
        <f t="shared" si="10"/>
        <v>-31.22</v>
      </c>
      <c r="AC522" s="99"/>
      <c r="AD522" s="99"/>
      <c r="AE522" s="99"/>
      <c r="AF522" s="99"/>
      <c r="AG522" s="99"/>
      <c r="AH522" s="99"/>
      <c r="AI522" s="99"/>
      <c r="AJ522" s="99"/>
      <c r="AK522" s="99"/>
      <c r="AL522" s="99"/>
      <c r="AM522" s="99"/>
      <c r="AN522" s="99"/>
      <c r="AO522" s="99"/>
      <c r="AP522" s="99"/>
      <c r="AQ522" s="99"/>
    </row>
    <row r="523" spans="1:43" s="97" customFormat="1" ht="13.5">
      <c r="A523" s="309"/>
      <c r="B523" s="144">
        <v>503</v>
      </c>
      <c r="C523" s="351" t="s">
        <v>910</v>
      </c>
      <c r="D523" s="312"/>
      <c r="E523" s="211" t="s">
        <v>980</v>
      </c>
      <c r="F523" s="182">
        <v>0.72</v>
      </c>
      <c r="G523" t="s">
        <v>69</v>
      </c>
      <c r="H523" s="171"/>
      <c r="I523" s="266">
        <v>4.32</v>
      </c>
      <c r="J523" s="169"/>
      <c r="K523" s="169"/>
      <c r="L523" s="169"/>
      <c r="M523" s="2"/>
      <c r="N523" s="313"/>
      <c r="O523" s="169" t="s">
        <v>38</v>
      </c>
      <c r="P523" s="358"/>
      <c r="Q523" s="358"/>
      <c r="R523" s="358"/>
      <c r="S523" s="358"/>
      <c r="T523" s="358"/>
      <c r="U523" s="358"/>
      <c r="V523" s="358"/>
      <c r="W523"/>
      <c r="X523" s="323"/>
      <c r="Y523" s="340"/>
      <c r="Z523" s="99"/>
      <c r="AA523" s="99"/>
      <c r="AB523" s="98">
        <f t="shared" si="10"/>
        <v>0</v>
      </c>
      <c r="AC523" s="99"/>
      <c r="AD523" s="99"/>
      <c r="AE523" s="99"/>
      <c r="AF523" s="99"/>
      <c r="AG523" s="99"/>
      <c r="AH523" s="99"/>
      <c r="AI523" s="99"/>
      <c r="AJ523" s="99"/>
      <c r="AK523" s="99"/>
      <c r="AL523" s="99"/>
      <c r="AM523" s="99"/>
      <c r="AN523" s="99"/>
      <c r="AO523" s="99"/>
      <c r="AP523" s="99"/>
      <c r="AQ523" s="99"/>
    </row>
    <row r="524" spans="1:28" s="98" customFormat="1" ht="13.5">
      <c r="A524" s="361">
        <v>56</v>
      </c>
      <c r="B524" s="144">
        <v>504</v>
      </c>
      <c r="C524" s="188" t="s">
        <v>910</v>
      </c>
      <c r="D524" s="259" t="s">
        <v>982</v>
      </c>
      <c r="E524" s="146" t="s">
        <v>983</v>
      </c>
      <c r="F524" s="182">
        <v>4</v>
      </c>
      <c r="G524" t="s">
        <v>35</v>
      </c>
      <c r="H524" s="161" t="s">
        <v>984</v>
      </c>
      <c r="I524" s="248">
        <v>13.5</v>
      </c>
      <c r="J524" s="166"/>
      <c r="K524" s="166"/>
      <c r="L524" s="166"/>
      <c r="M524" s="162">
        <v>13.4</v>
      </c>
      <c r="N524" s="161">
        <v>26.8</v>
      </c>
      <c r="O524" s="166" t="s">
        <v>38</v>
      </c>
      <c r="P524" s="375"/>
      <c r="Q524" s="375"/>
      <c r="R524" s="375"/>
      <c r="S524" s="375"/>
      <c r="T524" s="375"/>
      <c r="U524" s="375"/>
      <c r="V524" s="375"/>
      <c r="W524" t="s">
        <v>39</v>
      </c>
      <c r="X524" s="392"/>
      <c r="Y524" s="399"/>
      <c r="AB524" s="98">
        <f t="shared" si="10"/>
        <v>0</v>
      </c>
    </row>
    <row r="525" spans="1:43" s="97" customFormat="1" ht="13.5" customHeight="1">
      <c r="A525" s="309">
        <v>57</v>
      </c>
      <c r="B525" s="144">
        <v>505</v>
      </c>
      <c r="C525" s="351" t="s">
        <v>910</v>
      </c>
      <c r="D525" s="312" t="s">
        <v>985</v>
      </c>
      <c r="E525" s="211" t="s">
        <v>986</v>
      </c>
      <c r="F525" s="313">
        <v>1</v>
      </c>
      <c r="G525" s="313" t="s">
        <v>69</v>
      </c>
      <c r="H525" s="313">
        <v>2019.1</v>
      </c>
      <c r="I525" s="69">
        <v>14.5</v>
      </c>
      <c r="J525" s="169"/>
      <c r="K525" s="169"/>
      <c r="L525" s="169"/>
      <c r="M525" s="2">
        <v>14.5</v>
      </c>
      <c r="N525" s="69">
        <v>82.01</v>
      </c>
      <c r="O525" s="169" t="s">
        <v>38</v>
      </c>
      <c r="P525" s="358"/>
      <c r="Q525" s="358"/>
      <c r="R525" s="358"/>
      <c r="S525" s="358"/>
      <c r="T525" s="358"/>
      <c r="U525" s="358"/>
      <c r="V525" s="358"/>
      <c r="W525"/>
      <c r="X525" s="323"/>
      <c r="Y525" s="340"/>
      <c r="Z525" s="99"/>
      <c r="AA525" s="99"/>
      <c r="AB525" s="98">
        <f t="shared" si="10"/>
        <v>-53.010000000000005</v>
      </c>
      <c r="AC525" s="99"/>
      <c r="AD525" s="99"/>
      <c r="AE525" s="99"/>
      <c r="AF525" s="99"/>
      <c r="AG525" s="99"/>
      <c r="AH525" s="99"/>
      <c r="AI525" s="99"/>
      <c r="AJ525" s="99"/>
      <c r="AK525" s="99"/>
      <c r="AL525" s="99"/>
      <c r="AM525" s="99"/>
      <c r="AN525" s="99"/>
      <c r="AO525" s="99"/>
      <c r="AP525" s="99"/>
      <c r="AQ525" s="99"/>
    </row>
    <row r="526" spans="1:43" s="97" customFormat="1" ht="13.5">
      <c r="A526" s="309"/>
      <c r="B526" s="144">
        <v>506</v>
      </c>
      <c r="C526" s="351" t="s">
        <v>910</v>
      </c>
      <c r="D526" s="312"/>
      <c r="E526" s="211" t="s">
        <v>987</v>
      </c>
      <c r="F526" s="313">
        <v>2</v>
      </c>
      <c r="G526" s="313" t="s">
        <v>35</v>
      </c>
      <c r="H526" s="313"/>
      <c r="I526" s="69"/>
      <c r="J526" s="169"/>
      <c r="K526" s="169"/>
      <c r="L526" s="169"/>
      <c r="M526" s="2"/>
      <c r="N526" s="69"/>
      <c r="O526" s="169" t="s">
        <v>38</v>
      </c>
      <c r="P526" s="358"/>
      <c r="Q526" s="358"/>
      <c r="R526" s="358"/>
      <c r="S526" s="358"/>
      <c r="T526" s="358"/>
      <c r="U526" s="358"/>
      <c r="V526" s="358"/>
      <c r="W526"/>
      <c r="X526" s="323"/>
      <c r="Y526" s="340"/>
      <c r="Z526" s="99"/>
      <c r="AA526" s="99"/>
      <c r="AB526" s="98">
        <f t="shared" si="10"/>
        <v>0</v>
      </c>
      <c r="AC526" s="99"/>
      <c r="AD526" s="99"/>
      <c r="AE526" s="99"/>
      <c r="AF526" s="99"/>
      <c r="AG526" s="99"/>
      <c r="AH526" s="99"/>
      <c r="AI526" s="99"/>
      <c r="AJ526" s="99"/>
      <c r="AK526" s="99"/>
      <c r="AL526" s="99"/>
      <c r="AM526" s="99"/>
      <c r="AN526" s="99"/>
      <c r="AO526" s="99"/>
      <c r="AP526" s="99"/>
      <c r="AQ526" s="99"/>
    </row>
    <row r="527" spans="1:43" s="97" customFormat="1" ht="13.5" customHeight="1">
      <c r="A527" s="309">
        <v>58</v>
      </c>
      <c r="B527" s="144">
        <v>507</v>
      </c>
      <c r="C527" s="351" t="s">
        <v>910</v>
      </c>
      <c r="D527" s="312" t="s">
        <v>988</v>
      </c>
      <c r="E527" s="211" t="s">
        <v>989</v>
      </c>
      <c r="F527" s="313">
        <v>0.5</v>
      </c>
      <c r="G527" s="313" t="s">
        <v>69</v>
      </c>
      <c r="H527" s="313" t="s">
        <v>990</v>
      </c>
      <c r="I527" s="69">
        <v>3</v>
      </c>
      <c r="J527" s="169"/>
      <c r="K527" s="169"/>
      <c r="L527" s="169"/>
      <c r="M527" s="2">
        <v>9.62</v>
      </c>
      <c r="N527" s="313">
        <v>28.6</v>
      </c>
      <c r="O527" s="169" t="s">
        <v>38</v>
      </c>
      <c r="P527" s="358"/>
      <c r="Q527" s="358"/>
      <c r="R527" s="358"/>
      <c r="S527" s="358"/>
      <c r="T527" s="358"/>
      <c r="U527" s="358"/>
      <c r="V527" s="358"/>
      <c r="W527" t="s">
        <v>991</v>
      </c>
      <c r="X527" s="323"/>
      <c r="Y527" s="340"/>
      <c r="Z527" s="99"/>
      <c r="AA527" s="99"/>
      <c r="AB527" s="98">
        <f t="shared" si="10"/>
        <v>-9.360000000000003</v>
      </c>
      <c r="AC527" s="99"/>
      <c r="AD527" s="99"/>
      <c r="AE527" s="99"/>
      <c r="AF527" s="99"/>
      <c r="AG527" s="99"/>
      <c r="AH527" s="99"/>
      <c r="AI527" s="99"/>
      <c r="AJ527" s="99"/>
      <c r="AK527" s="99"/>
      <c r="AL527" s="99"/>
      <c r="AM527" s="99"/>
      <c r="AN527" s="99"/>
      <c r="AO527" s="99"/>
      <c r="AP527" s="99"/>
      <c r="AQ527" s="99"/>
    </row>
    <row r="528" spans="1:43" s="97" customFormat="1" ht="13.5">
      <c r="A528" s="309"/>
      <c r="B528" s="144">
        <v>508</v>
      </c>
      <c r="C528" s="351" t="s">
        <v>910</v>
      </c>
      <c r="D528" s="312"/>
      <c r="E528" s="211" t="s">
        <v>992</v>
      </c>
      <c r="F528" s="313">
        <v>1.25</v>
      </c>
      <c r="G528" s="313" t="s">
        <v>69</v>
      </c>
      <c r="H528" s="313"/>
      <c r="I528" s="69">
        <f>(F528*5+7)/2</f>
        <v>6.625</v>
      </c>
      <c r="J528" s="169"/>
      <c r="K528" s="169"/>
      <c r="L528" s="169"/>
      <c r="M528" s="2"/>
      <c r="N528" s="313"/>
      <c r="O528" s="169" t="s">
        <v>38</v>
      </c>
      <c r="P528" s="358"/>
      <c r="Q528" s="358"/>
      <c r="R528" s="358"/>
      <c r="S528" s="358"/>
      <c r="T528" s="358"/>
      <c r="U528" s="358"/>
      <c r="V528" s="358"/>
      <c r="W528"/>
      <c r="X528" s="323"/>
      <c r="Y528" s="340"/>
      <c r="Z528" s="99"/>
      <c r="AA528" s="99"/>
      <c r="AB528" s="98">
        <f t="shared" si="10"/>
        <v>0</v>
      </c>
      <c r="AC528" s="99"/>
      <c r="AD528" s="99"/>
      <c r="AE528" s="99"/>
      <c r="AF528" s="99"/>
      <c r="AG528" s="99"/>
      <c r="AH528" s="99"/>
      <c r="AI528" s="99"/>
      <c r="AJ528" s="99"/>
      <c r="AK528" s="99"/>
      <c r="AL528" s="99"/>
      <c r="AM528" s="99"/>
      <c r="AN528" s="99"/>
      <c r="AO528" s="99"/>
      <c r="AP528" s="99"/>
      <c r="AQ528" s="99"/>
    </row>
    <row r="529" spans="1:28" s="104" customFormat="1" ht="13.5" customHeight="1">
      <c r="A529" s="314">
        <v>59</v>
      </c>
      <c r="B529" s="144">
        <v>509</v>
      </c>
      <c r="C529" s="185" t="s">
        <v>910</v>
      </c>
      <c r="D529" s="273" t="s">
        <v>993</v>
      </c>
      <c r="E529" s="186" t="s">
        <v>553</v>
      </c>
      <c r="F529" s="182">
        <v>4</v>
      </c>
      <c r="G529" t="s">
        <v>35</v>
      </c>
      <c r="H529" s="198" t="s">
        <v>876</v>
      </c>
      <c r="I529" s="248">
        <v>13.5</v>
      </c>
      <c r="J529" s="225"/>
      <c r="K529" s="225"/>
      <c r="L529" s="225"/>
      <c r="M529" s="2">
        <v>23.8</v>
      </c>
      <c r="N529" s="198">
        <v>47.6</v>
      </c>
      <c r="O529" s="225" t="s">
        <v>38</v>
      </c>
      <c r="P529" s="374"/>
      <c r="Q529" s="374"/>
      <c r="R529" s="374"/>
      <c r="S529" s="374"/>
      <c r="T529" s="374"/>
      <c r="U529" s="374"/>
      <c r="V529" s="374"/>
      <c r="W529" t="s">
        <v>39</v>
      </c>
      <c r="X529" s="326"/>
      <c r="Y529" s="400"/>
      <c r="AB529" s="98">
        <f t="shared" si="10"/>
        <v>0</v>
      </c>
    </row>
    <row r="530" spans="1:28" s="104" customFormat="1" ht="13.5">
      <c r="A530" s="314"/>
      <c r="B530" s="144">
        <v>510</v>
      </c>
      <c r="C530" s="185" t="s">
        <v>910</v>
      </c>
      <c r="D530" s="273"/>
      <c r="E530" s="186" t="s">
        <v>553</v>
      </c>
      <c r="F530" s="182">
        <v>4</v>
      </c>
      <c r="G530" t="s">
        <v>35</v>
      </c>
      <c r="H530" s="198"/>
      <c r="I530" s="248">
        <v>13.5</v>
      </c>
      <c r="J530" s="225"/>
      <c r="K530" s="225"/>
      <c r="L530" s="225"/>
      <c r="M530" s="2"/>
      <c r="N530" s="198"/>
      <c r="O530" s="225" t="s">
        <v>38</v>
      </c>
      <c r="P530" s="374"/>
      <c r="Q530" s="374"/>
      <c r="R530" s="374"/>
      <c r="S530" s="374"/>
      <c r="T530" s="374"/>
      <c r="U530" s="374"/>
      <c r="V530" s="374"/>
      <c r="W530"/>
      <c r="X530" s="326"/>
      <c r="Y530" s="401"/>
      <c r="AB530" s="98">
        <f t="shared" si="10"/>
        <v>0</v>
      </c>
    </row>
    <row r="531" spans="1:28" s="104" customFormat="1" ht="13.5" customHeight="1">
      <c r="A531" s="314">
        <v>60</v>
      </c>
      <c r="B531" s="144">
        <v>511</v>
      </c>
      <c r="C531" s="185" t="s">
        <v>910</v>
      </c>
      <c r="D531" s="273" t="s">
        <v>336</v>
      </c>
      <c r="E531" s="186" t="s">
        <v>994</v>
      </c>
      <c r="F531" s="182">
        <v>4</v>
      </c>
      <c r="G531" t="s">
        <v>35</v>
      </c>
      <c r="H531" s="198" t="s">
        <v>995</v>
      </c>
      <c r="I531" s="248">
        <v>13.5</v>
      </c>
      <c r="J531" s="225"/>
      <c r="K531" s="225"/>
      <c r="L531" s="225"/>
      <c r="M531" s="2">
        <v>47.6</v>
      </c>
      <c r="N531" s="198">
        <v>95.21</v>
      </c>
      <c r="O531" s="225" t="s">
        <v>38</v>
      </c>
      <c r="P531" s="374"/>
      <c r="Q531" s="374"/>
      <c r="R531" s="374"/>
      <c r="S531" s="374"/>
      <c r="T531" s="374"/>
      <c r="U531" s="374"/>
      <c r="V531" s="374"/>
      <c r="W531" t="s">
        <v>39</v>
      </c>
      <c r="X531" s="326"/>
      <c r="Y531" s="343"/>
      <c r="AB531" s="98">
        <f t="shared" si="10"/>
        <v>-0.009999999999990905</v>
      </c>
    </row>
    <row r="532" spans="1:28" s="104" customFormat="1" ht="13.5">
      <c r="A532" s="314"/>
      <c r="B532" s="144">
        <v>512</v>
      </c>
      <c r="C532" s="185" t="s">
        <v>910</v>
      </c>
      <c r="D532" s="273"/>
      <c r="E532" s="186" t="s">
        <v>994</v>
      </c>
      <c r="F532" s="182">
        <v>4</v>
      </c>
      <c r="G532" t="s">
        <v>35</v>
      </c>
      <c r="H532" s="198"/>
      <c r="I532" s="248">
        <v>13.5</v>
      </c>
      <c r="J532" s="225"/>
      <c r="K532" s="225"/>
      <c r="L532" s="225"/>
      <c r="M532" s="2"/>
      <c r="N532" s="198"/>
      <c r="O532" s="225" t="s">
        <v>38</v>
      </c>
      <c r="P532" s="374"/>
      <c r="Q532" s="374"/>
      <c r="R532" s="374"/>
      <c r="S532" s="374"/>
      <c r="T532" s="374"/>
      <c r="U532" s="374"/>
      <c r="V532" s="374"/>
      <c r="W532"/>
      <c r="X532" s="326"/>
      <c r="Y532" s="343"/>
      <c r="AB532" s="98">
        <f t="shared" si="10"/>
        <v>0</v>
      </c>
    </row>
    <row r="533" spans="1:28" s="104" customFormat="1" ht="13.5">
      <c r="A533" s="314"/>
      <c r="B533" s="144">
        <v>513</v>
      </c>
      <c r="C533" s="185" t="s">
        <v>910</v>
      </c>
      <c r="D533" s="273"/>
      <c r="E533" s="186" t="s">
        <v>994</v>
      </c>
      <c r="F533" s="182">
        <v>4</v>
      </c>
      <c r="G533" t="s">
        <v>35</v>
      </c>
      <c r="H533" s="198"/>
      <c r="I533" s="248">
        <v>13.5</v>
      </c>
      <c r="J533" s="225"/>
      <c r="K533" s="225"/>
      <c r="L533" s="225"/>
      <c r="M533" s="2"/>
      <c r="N533" s="198"/>
      <c r="O533" s="225" t="s">
        <v>38</v>
      </c>
      <c r="P533" s="374"/>
      <c r="Q533" s="374"/>
      <c r="R533" s="374"/>
      <c r="S533" s="374"/>
      <c r="T533" s="374"/>
      <c r="U533" s="374"/>
      <c r="V533" s="374"/>
      <c r="W533"/>
      <c r="X533" s="326"/>
      <c r="Y533" s="343"/>
      <c r="AB533" s="98">
        <f aca="true" t="shared" si="11" ref="AB533:AB611">M533*2-N533</f>
        <v>0</v>
      </c>
    </row>
    <row r="534" spans="1:28" s="104" customFormat="1" ht="13.5">
      <c r="A534" s="314"/>
      <c r="B534" s="144">
        <v>514</v>
      </c>
      <c r="C534" s="185" t="s">
        <v>910</v>
      </c>
      <c r="D534" s="273"/>
      <c r="E534" s="186" t="s">
        <v>994</v>
      </c>
      <c r="F534" s="182">
        <v>4</v>
      </c>
      <c r="G534" t="s">
        <v>35</v>
      </c>
      <c r="H534" s="198"/>
      <c r="I534" s="248">
        <v>13.5</v>
      </c>
      <c r="J534" s="225"/>
      <c r="K534" s="225"/>
      <c r="L534" s="225"/>
      <c r="M534" s="2"/>
      <c r="N534" s="198"/>
      <c r="O534" s="225" t="s">
        <v>38</v>
      </c>
      <c r="P534" s="374"/>
      <c r="Q534" s="374"/>
      <c r="R534" s="374"/>
      <c r="S534" s="374"/>
      <c r="T534" s="374"/>
      <c r="U534" s="374"/>
      <c r="V534" s="374"/>
      <c r="W534"/>
      <c r="X534" s="326"/>
      <c r="Y534" s="343"/>
      <c r="AB534" s="98">
        <f t="shared" si="11"/>
        <v>0</v>
      </c>
    </row>
    <row r="535" spans="1:28" s="99" customFormat="1" ht="13.5">
      <c r="A535" s="317">
        <v>61</v>
      </c>
      <c r="B535" s="144">
        <v>515</v>
      </c>
      <c r="C535" s="181" t="s">
        <v>910</v>
      </c>
      <c r="D535" s="257" t="s">
        <v>996</v>
      </c>
      <c r="E535" s="142" t="s">
        <v>408</v>
      </c>
      <c r="F535" s="182">
        <v>10</v>
      </c>
      <c r="G535" t="s">
        <v>35</v>
      </c>
      <c r="H535" s="171">
        <v>2019.12</v>
      </c>
      <c r="I535" s="266">
        <v>22.5</v>
      </c>
      <c r="J535" s="173"/>
      <c r="K535" s="173"/>
      <c r="L535" s="173"/>
      <c r="M535" s="138">
        <f>SUM(I535:I539)</f>
        <v>114.5</v>
      </c>
      <c r="N535" s="171">
        <v>363</v>
      </c>
      <c r="O535" s="173" t="s">
        <v>38</v>
      </c>
      <c r="P535" s="233"/>
      <c r="Q535" s="233"/>
      <c r="R535" s="233"/>
      <c r="S535" s="233"/>
      <c r="T535" s="233"/>
      <c r="U535" s="233"/>
      <c r="V535" s="233"/>
      <c r="W535" t="s">
        <v>997</v>
      </c>
      <c r="X535" s="323"/>
      <c r="Y535" s="360"/>
      <c r="AB535" s="98">
        <f t="shared" si="11"/>
        <v>-134</v>
      </c>
    </row>
    <row r="536" spans="1:28" s="99" customFormat="1" ht="13.5">
      <c r="A536" s="317"/>
      <c r="B536" s="144">
        <v>516</v>
      </c>
      <c r="C536" s="181" t="s">
        <v>910</v>
      </c>
      <c r="D536" s="257"/>
      <c r="E536" s="142" t="s">
        <v>605</v>
      </c>
      <c r="F536" s="182">
        <v>20</v>
      </c>
      <c r="G536" t="s">
        <v>35</v>
      </c>
      <c r="H536" s="171"/>
      <c r="I536" s="266">
        <v>37.5</v>
      </c>
      <c r="J536" s="173"/>
      <c r="K536" s="173"/>
      <c r="L536" s="173"/>
      <c r="M536" s="138"/>
      <c r="N536" s="171"/>
      <c r="O536" s="173" t="s">
        <v>38</v>
      </c>
      <c r="P536" s="233"/>
      <c r="Q536" s="233"/>
      <c r="R536" s="233"/>
      <c r="S536" s="233"/>
      <c r="T536" s="233"/>
      <c r="U536" s="233"/>
      <c r="V536" s="233"/>
      <c r="W536"/>
      <c r="X536" s="323"/>
      <c r="Y536" s="360"/>
      <c r="AB536" s="98">
        <f t="shared" si="11"/>
        <v>0</v>
      </c>
    </row>
    <row r="537" spans="1:28" s="99" customFormat="1" ht="13.5">
      <c r="A537" s="317"/>
      <c r="B537" s="144">
        <v>517</v>
      </c>
      <c r="C537" s="181" t="s">
        <v>910</v>
      </c>
      <c r="D537" s="257"/>
      <c r="E537" s="142" t="s">
        <v>605</v>
      </c>
      <c r="F537" s="182">
        <v>20</v>
      </c>
      <c r="G537" t="s">
        <v>35</v>
      </c>
      <c r="H537" s="171"/>
      <c r="I537" s="266">
        <v>37.5</v>
      </c>
      <c r="J537" s="173"/>
      <c r="K537" s="173"/>
      <c r="L537" s="173"/>
      <c r="M537" s="138"/>
      <c r="N537" s="171"/>
      <c r="O537" s="173" t="s">
        <v>38</v>
      </c>
      <c r="P537" s="233"/>
      <c r="Q537" s="233"/>
      <c r="R537" s="233"/>
      <c r="S537" s="233"/>
      <c r="T537" s="233"/>
      <c r="U537" s="233"/>
      <c r="V537" s="233"/>
      <c r="W537"/>
      <c r="X537" s="323"/>
      <c r="Y537" s="360"/>
      <c r="AB537" s="98">
        <f t="shared" si="11"/>
        <v>0</v>
      </c>
    </row>
    <row r="538" spans="1:28" s="99" customFormat="1" ht="13.5">
      <c r="A538" s="317"/>
      <c r="B538" s="144">
        <v>518</v>
      </c>
      <c r="C538" s="181" t="s">
        <v>910</v>
      </c>
      <c r="D538" s="257"/>
      <c r="E538" s="142" t="s">
        <v>660</v>
      </c>
      <c r="F538" s="182">
        <v>2</v>
      </c>
      <c r="G538" t="s">
        <v>35</v>
      </c>
      <c r="H538" s="171"/>
      <c r="I538" s="266">
        <v>8.5</v>
      </c>
      <c r="J538" s="173"/>
      <c r="K538" s="173"/>
      <c r="L538" s="173"/>
      <c r="M538" s="138"/>
      <c r="N538" s="171"/>
      <c r="O538" s="173" t="s">
        <v>38</v>
      </c>
      <c r="P538" s="233"/>
      <c r="Q538" s="233"/>
      <c r="R538" s="233"/>
      <c r="S538" s="233"/>
      <c r="T538" s="233"/>
      <c r="U538" s="233"/>
      <c r="V538" s="233"/>
      <c r="W538"/>
      <c r="X538" s="323"/>
      <c r="Y538" s="360"/>
      <c r="AB538" s="98">
        <f t="shared" si="11"/>
        <v>0</v>
      </c>
    </row>
    <row r="539" spans="1:28" s="99" customFormat="1" ht="13.5">
      <c r="A539" s="317"/>
      <c r="B539" s="144">
        <v>519</v>
      </c>
      <c r="C539" s="181" t="s">
        <v>910</v>
      </c>
      <c r="D539" s="257"/>
      <c r="E539" s="142" t="s">
        <v>660</v>
      </c>
      <c r="F539" s="182">
        <v>2</v>
      </c>
      <c r="G539" t="s">
        <v>35</v>
      </c>
      <c r="H539" s="171"/>
      <c r="I539" s="266">
        <v>8.5</v>
      </c>
      <c r="J539" s="173"/>
      <c r="K539" s="173"/>
      <c r="L539" s="173"/>
      <c r="M539" s="138"/>
      <c r="N539" s="171"/>
      <c r="O539" s="173" t="s">
        <v>38</v>
      </c>
      <c r="P539" s="233"/>
      <c r="Q539" s="233"/>
      <c r="R539" s="233"/>
      <c r="S539" s="233"/>
      <c r="T539" s="233"/>
      <c r="U539" s="233"/>
      <c r="V539" s="233"/>
      <c r="W539"/>
      <c r="X539" s="323"/>
      <c r="Y539" s="360"/>
      <c r="AB539" s="98">
        <f t="shared" si="11"/>
        <v>0</v>
      </c>
    </row>
    <row r="540" spans="1:43" s="97" customFormat="1" ht="13.5">
      <c r="A540" s="309">
        <v>63</v>
      </c>
      <c r="B540" s="144">
        <v>520</v>
      </c>
      <c r="C540" s="351" t="s">
        <v>910</v>
      </c>
      <c r="D540" s="312" t="s">
        <v>998</v>
      </c>
      <c r="E540" s="211" t="s">
        <v>759</v>
      </c>
      <c r="F540" s="313">
        <v>1</v>
      </c>
      <c r="G540" s="313" t="s">
        <v>69</v>
      </c>
      <c r="H540" s="313" t="s">
        <v>999</v>
      </c>
      <c r="I540" s="69">
        <v>6</v>
      </c>
      <c r="J540" s="169"/>
      <c r="K540" s="169"/>
      <c r="L540" s="169"/>
      <c r="M540" s="2">
        <v>6</v>
      </c>
      <c r="N540" s="313">
        <v>19</v>
      </c>
      <c r="O540" s="169" t="s">
        <v>38</v>
      </c>
      <c r="P540" s="358"/>
      <c r="Q540" s="358"/>
      <c r="R540" s="358"/>
      <c r="S540" s="358"/>
      <c r="T540" s="358"/>
      <c r="U540" s="358"/>
      <c r="V540" s="358"/>
      <c r="W540"/>
      <c r="X540" s="323"/>
      <c r="Y540" s="340">
        <v>2.4</v>
      </c>
      <c r="Z540" s="99"/>
      <c r="AA540" s="99"/>
      <c r="AB540" s="98">
        <f t="shared" si="11"/>
        <v>-7</v>
      </c>
      <c r="AC540" s="99"/>
      <c r="AD540" s="99"/>
      <c r="AE540" s="99"/>
      <c r="AF540" s="99"/>
      <c r="AG540" s="99"/>
      <c r="AH540" s="99"/>
      <c r="AI540" s="99"/>
      <c r="AJ540" s="99"/>
      <c r="AK540" s="99"/>
      <c r="AL540" s="99"/>
      <c r="AM540" s="99"/>
      <c r="AN540" s="99"/>
      <c r="AO540" s="99"/>
      <c r="AP540" s="99"/>
      <c r="AQ540" s="99"/>
    </row>
    <row r="541" spans="1:28" s="98" customFormat="1" ht="13.5">
      <c r="A541" s="361">
        <v>64</v>
      </c>
      <c r="B541" s="144">
        <v>521</v>
      </c>
      <c r="C541" s="188" t="s">
        <v>910</v>
      </c>
      <c r="D541" s="259" t="s">
        <v>1000</v>
      </c>
      <c r="E541" s="146" t="s">
        <v>1001</v>
      </c>
      <c r="F541" s="182">
        <v>8</v>
      </c>
      <c r="G541" t="s">
        <v>35</v>
      </c>
      <c r="H541" s="161" t="s">
        <v>1002</v>
      </c>
      <c r="I541" s="248">
        <v>19.5</v>
      </c>
      <c r="J541" s="166"/>
      <c r="K541" s="166"/>
      <c r="L541" s="166"/>
      <c r="M541" s="162">
        <f>N541/2</f>
        <v>18.75</v>
      </c>
      <c r="N541" s="161">
        <v>37.5</v>
      </c>
      <c r="O541" s="166" t="s">
        <v>38</v>
      </c>
      <c r="P541" s="375"/>
      <c r="Q541" s="375"/>
      <c r="R541" s="375"/>
      <c r="S541" s="375"/>
      <c r="T541" s="375"/>
      <c r="U541" s="375"/>
      <c r="V541" s="375"/>
      <c r="W541" t="s">
        <v>39</v>
      </c>
      <c r="X541" s="392"/>
      <c r="Y541" s="399"/>
      <c r="AB541" s="98">
        <f t="shared" si="11"/>
        <v>0</v>
      </c>
    </row>
    <row r="542" spans="1:43" s="97" customFormat="1" ht="13.5">
      <c r="A542" s="362">
        <v>66</v>
      </c>
      <c r="B542" s="144">
        <v>522</v>
      </c>
      <c r="C542" s="351" t="s">
        <v>910</v>
      </c>
      <c r="D542" s="363" t="s">
        <v>1003</v>
      </c>
      <c r="E542" s="212" t="s">
        <v>1004</v>
      </c>
      <c r="F542" s="144">
        <v>2</v>
      </c>
      <c r="G542" s="144" t="s">
        <v>35</v>
      </c>
      <c r="H542" t="s">
        <v>1005</v>
      </c>
      <c r="I542" s="267">
        <v>8.5</v>
      </c>
      <c r="J542" s="169"/>
      <c r="K542" s="169"/>
      <c r="L542" s="169"/>
      <c r="M542" s="2">
        <v>17</v>
      </c>
      <c r="N542" s="46">
        <v>41.79</v>
      </c>
      <c r="O542" s="169" t="s">
        <v>38</v>
      </c>
      <c r="P542" s="358"/>
      <c r="Q542" s="358"/>
      <c r="R542" s="358"/>
      <c r="S542" s="358"/>
      <c r="T542" s="358"/>
      <c r="U542" s="358"/>
      <c r="V542" s="358"/>
      <c r="W542"/>
      <c r="X542" s="323"/>
      <c r="Y542" s="402"/>
      <c r="Z542" s="99"/>
      <c r="AA542" s="99"/>
      <c r="AB542" s="98">
        <f t="shared" si="11"/>
        <v>-7.789999999999999</v>
      </c>
      <c r="AC542" s="99"/>
      <c r="AD542" s="99"/>
      <c r="AE542" s="99"/>
      <c r="AF542" s="99"/>
      <c r="AG542" s="99"/>
      <c r="AH542" s="99"/>
      <c r="AI542" s="99"/>
      <c r="AJ542" s="99"/>
      <c r="AK542" s="99"/>
      <c r="AL542" s="99"/>
      <c r="AM542" s="99"/>
      <c r="AN542" s="99"/>
      <c r="AO542" s="99"/>
      <c r="AP542" s="99"/>
      <c r="AQ542" s="99"/>
    </row>
    <row r="543" spans="1:43" s="97" customFormat="1" ht="13.5">
      <c r="A543" s="362"/>
      <c r="B543" s="144">
        <v>523</v>
      </c>
      <c r="C543" s="351" t="s">
        <v>910</v>
      </c>
      <c r="D543" s="363"/>
      <c r="E543" s="212" t="s">
        <v>1004</v>
      </c>
      <c r="F543" s="144">
        <v>2</v>
      </c>
      <c r="G543" s="144" t="s">
        <v>35</v>
      </c>
      <c r="H543"/>
      <c r="I543" s="267">
        <v>8.5</v>
      </c>
      <c r="J543" s="169"/>
      <c r="K543" s="169"/>
      <c r="L543" s="169"/>
      <c r="M543" s="2"/>
      <c r="N543" s="46"/>
      <c r="O543" s="169" t="s">
        <v>38</v>
      </c>
      <c r="P543" s="358"/>
      <c r="Q543" s="358"/>
      <c r="R543" s="358"/>
      <c r="S543" s="358"/>
      <c r="T543" s="358"/>
      <c r="U543" s="358"/>
      <c r="V543" s="358"/>
      <c r="W543"/>
      <c r="X543" s="323"/>
      <c r="Y543" s="402"/>
      <c r="Z543" s="99"/>
      <c r="AA543" s="99"/>
      <c r="AB543" s="98">
        <f t="shared" si="11"/>
        <v>0</v>
      </c>
      <c r="AC543" s="99"/>
      <c r="AD543" s="99"/>
      <c r="AE543" s="99"/>
      <c r="AF543" s="99"/>
      <c r="AG543" s="99"/>
      <c r="AH543" s="99"/>
      <c r="AI543" s="99"/>
      <c r="AJ543" s="99"/>
      <c r="AK543" s="99"/>
      <c r="AL543" s="99"/>
      <c r="AM543" s="99"/>
      <c r="AN543" s="99"/>
      <c r="AO543" s="99"/>
      <c r="AP543" s="99"/>
      <c r="AQ543" s="99"/>
    </row>
    <row r="544" spans="1:43" s="97" customFormat="1" ht="13.5" customHeight="1">
      <c r="A544" s="309">
        <v>67</v>
      </c>
      <c r="B544" s="144">
        <v>524</v>
      </c>
      <c r="C544" s="351" t="s">
        <v>910</v>
      </c>
      <c r="D544" s="312" t="s">
        <v>1006</v>
      </c>
      <c r="E544" s="211" t="s">
        <v>1007</v>
      </c>
      <c r="F544" s="313">
        <v>6</v>
      </c>
      <c r="G544" s="313" t="s">
        <v>35</v>
      </c>
      <c r="H544" s="313" t="s">
        <v>1008</v>
      </c>
      <c r="I544" s="266">
        <v>16.5</v>
      </c>
      <c r="J544" s="169"/>
      <c r="K544" s="169"/>
      <c r="L544" s="169"/>
      <c r="M544" s="2">
        <v>49.5</v>
      </c>
      <c r="N544" s="313">
        <v>99</v>
      </c>
      <c r="O544" s="169" t="s">
        <v>38</v>
      </c>
      <c r="P544" s="358"/>
      <c r="Q544" s="358"/>
      <c r="R544" s="358"/>
      <c r="S544" s="358"/>
      <c r="T544" s="358"/>
      <c r="U544" s="358"/>
      <c r="V544" s="358"/>
      <c r="W544"/>
      <c r="X544" s="323"/>
      <c r="Y544" s="338"/>
      <c r="Z544" s="99"/>
      <c r="AA544" s="99"/>
      <c r="AB544" s="98">
        <f t="shared" si="11"/>
        <v>0</v>
      </c>
      <c r="AC544" s="99"/>
      <c r="AD544" s="99"/>
      <c r="AE544" s="99"/>
      <c r="AF544" s="99"/>
      <c r="AG544" s="99"/>
      <c r="AH544" s="99"/>
      <c r="AI544" s="99"/>
      <c r="AJ544" s="99"/>
      <c r="AK544" s="99"/>
      <c r="AL544" s="99"/>
      <c r="AM544" s="99"/>
      <c r="AN544" s="99"/>
      <c r="AO544" s="99"/>
      <c r="AP544" s="99"/>
      <c r="AQ544" s="99"/>
    </row>
    <row r="545" spans="1:43" s="97" customFormat="1" ht="13.5">
      <c r="A545" s="309"/>
      <c r="B545" s="144">
        <v>525</v>
      </c>
      <c r="C545" s="351" t="s">
        <v>910</v>
      </c>
      <c r="D545" s="312"/>
      <c r="E545" s="211" t="s">
        <v>1009</v>
      </c>
      <c r="F545" s="313">
        <v>6</v>
      </c>
      <c r="G545" s="313" t="s">
        <v>35</v>
      </c>
      <c r="H545" s="313"/>
      <c r="I545" s="266">
        <v>16.5</v>
      </c>
      <c r="J545" s="169"/>
      <c r="K545" s="169"/>
      <c r="L545" s="169"/>
      <c r="M545" s="2"/>
      <c r="N545" s="313"/>
      <c r="O545" s="169" t="s">
        <v>38</v>
      </c>
      <c r="P545" s="358"/>
      <c r="Q545" s="358"/>
      <c r="R545" s="358"/>
      <c r="S545" s="358"/>
      <c r="T545" s="358"/>
      <c r="U545" s="358"/>
      <c r="V545" s="358"/>
      <c r="W545"/>
      <c r="X545" s="323"/>
      <c r="Y545" s="348"/>
      <c r="Z545" s="99"/>
      <c r="AA545" s="99"/>
      <c r="AB545" s="98">
        <f t="shared" si="11"/>
        <v>0</v>
      </c>
      <c r="AC545" s="99"/>
      <c r="AD545" s="99"/>
      <c r="AE545" s="99"/>
      <c r="AF545" s="99"/>
      <c r="AG545" s="99"/>
      <c r="AH545" s="99"/>
      <c r="AI545" s="99"/>
      <c r="AJ545" s="99"/>
      <c r="AK545" s="99"/>
      <c r="AL545" s="99"/>
      <c r="AM545" s="99"/>
      <c r="AN545" s="99"/>
      <c r="AO545" s="99"/>
      <c r="AP545" s="99"/>
      <c r="AQ545" s="99"/>
    </row>
    <row r="546" spans="1:43" s="97" customFormat="1" ht="13.5">
      <c r="A546" s="309"/>
      <c r="B546" s="144">
        <v>526</v>
      </c>
      <c r="C546" s="351" t="s">
        <v>910</v>
      </c>
      <c r="D546" s="312"/>
      <c r="E546" s="211" t="s">
        <v>1010</v>
      </c>
      <c r="F546" s="313">
        <v>6</v>
      </c>
      <c r="G546" s="313" t="s">
        <v>35</v>
      </c>
      <c r="H546" s="313"/>
      <c r="I546" s="266">
        <v>16.5</v>
      </c>
      <c r="J546" s="169"/>
      <c r="K546" s="169"/>
      <c r="L546" s="169"/>
      <c r="M546" s="2"/>
      <c r="N546" s="313"/>
      <c r="O546" s="169" t="s">
        <v>38</v>
      </c>
      <c r="P546" s="358"/>
      <c r="Q546" s="358"/>
      <c r="R546" s="358"/>
      <c r="S546" s="358"/>
      <c r="T546" s="358"/>
      <c r="U546" s="358"/>
      <c r="V546" s="358"/>
      <c r="W546"/>
      <c r="X546" s="323"/>
      <c r="Y546" s="339"/>
      <c r="Z546" s="99"/>
      <c r="AA546" s="99"/>
      <c r="AB546" s="98">
        <f t="shared" si="11"/>
        <v>0</v>
      </c>
      <c r="AC546" s="99"/>
      <c r="AD546" s="99"/>
      <c r="AE546" s="99"/>
      <c r="AF546" s="99"/>
      <c r="AG546" s="99"/>
      <c r="AH546" s="99"/>
      <c r="AI546" s="99"/>
      <c r="AJ546" s="99"/>
      <c r="AK546" s="99"/>
      <c r="AL546" s="99"/>
      <c r="AM546" s="99"/>
      <c r="AN546" s="99"/>
      <c r="AO546" s="99"/>
      <c r="AP546" s="99"/>
      <c r="AQ546" s="99"/>
    </row>
    <row r="547" spans="1:28" s="99" customFormat="1" ht="13.5" customHeight="1">
      <c r="A547" s="317">
        <v>68</v>
      </c>
      <c r="B547" s="144">
        <v>527</v>
      </c>
      <c r="C547" s="181" t="s">
        <v>910</v>
      </c>
      <c r="D547" s="257" t="s">
        <v>1011</v>
      </c>
      <c r="E547" s="142" t="s">
        <v>1012</v>
      </c>
      <c r="F547" s="182">
        <v>5.11</v>
      </c>
      <c r="G547" t="s">
        <v>35</v>
      </c>
      <c r="H547" s="171" t="s">
        <v>1013</v>
      </c>
      <c r="I547" s="266">
        <v>15.165</v>
      </c>
      <c r="J547" s="173"/>
      <c r="K547" s="173"/>
      <c r="L547" s="173"/>
      <c r="M547" s="138">
        <v>45.49</v>
      </c>
      <c r="N547" s="171">
        <v>150</v>
      </c>
      <c r="O547" s="173" t="s">
        <v>38</v>
      </c>
      <c r="P547" s="233"/>
      <c r="Q547" s="233"/>
      <c r="R547" s="233"/>
      <c r="S547" s="233"/>
      <c r="T547" s="233"/>
      <c r="U547" s="233"/>
      <c r="V547" s="233"/>
      <c r="W547"/>
      <c r="X547" s="323"/>
      <c r="Y547" s="317"/>
      <c r="AB547" s="98">
        <f t="shared" si="11"/>
        <v>-59.019999999999996</v>
      </c>
    </row>
    <row r="548" spans="1:28" s="99" customFormat="1" ht="13.5">
      <c r="A548" s="317"/>
      <c r="B548" s="144">
        <v>528</v>
      </c>
      <c r="C548" s="181" t="s">
        <v>910</v>
      </c>
      <c r="D548" s="257"/>
      <c r="E548" s="142" t="s">
        <v>1012</v>
      </c>
      <c r="F548" s="182">
        <v>5.11</v>
      </c>
      <c r="G548" t="s">
        <v>35</v>
      </c>
      <c r="H548" s="171"/>
      <c r="I548" s="266">
        <v>15.165</v>
      </c>
      <c r="J548" s="173"/>
      <c r="K548" s="173"/>
      <c r="L548" s="173"/>
      <c r="M548" s="138"/>
      <c r="N548" s="171"/>
      <c r="O548" s="173" t="s">
        <v>38</v>
      </c>
      <c r="P548" s="233"/>
      <c r="Q548" s="233"/>
      <c r="R548" s="233"/>
      <c r="S548" s="233"/>
      <c r="T548" s="233"/>
      <c r="U548" s="233"/>
      <c r="V548" s="233"/>
      <c r="W548"/>
      <c r="X548" s="323"/>
      <c r="Y548" s="317"/>
      <c r="AB548" s="98">
        <f t="shared" si="11"/>
        <v>0</v>
      </c>
    </row>
    <row r="549" spans="1:28" s="99" customFormat="1" ht="13.5">
      <c r="A549" s="317"/>
      <c r="B549" s="144">
        <v>529</v>
      </c>
      <c r="C549" s="181" t="s">
        <v>910</v>
      </c>
      <c r="D549" s="257"/>
      <c r="E549" s="142" t="s">
        <v>1012</v>
      </c>
      <c r="F549" s="182">
        <v>5.11</v>
      </c>
      <c r="G549" t="s">
        <v>35</v>
      </c>
      <c r="H549" s="171"/>
      <c r="I549" s="266">
        <v>15.165</v>
      </c>
      <c r="J549" s="173"/>
      <c r="K549" s="173"/>
      <c r="L549" s="173"/>
      <c r="M549" s="138"/>
      <c r="N549" s="171"/>
      <c r="O549" s="173" t="s">
        <v>38</v>
      </c>
      <c r="P549" s="233"/>
      <c r="Q549" s="233"/>
      <c r="R549" s="233"/>
      <c r="S549" s="233"/>
      <c r="T549" s="233"/>
      <c r="U549" s="233"/>
      <c r="V549" s="233"/>
      <c r="W549"/>
      <c r="X549" s="323"/>
      <c r="Y549" s="317"/>
      <c r="AB549" s="98">
        <f t="shared" si="11"/>
        <v>0</v>
      </c>
    </row>
    <row r="550" spans="1:28" s="99" customFormat="1" ht="13.5" customHeight="1">
      <c r="A550" s="317">
        <v>69</v>
      </c>
      <c r="B550" s="144">
        <v>530</v>
      </c>
      <c r="C550" s="181" t="s">
        <v>910</v>
      </c>
      <c r="D550" s="257" t="s">
        <v>1014</v>
      </c>
      <c r="E550" s="142" t="s">
        <v>1015</v>
      </c>
      <c r="F550" s="182">
        <v>1</v>
      </c>
      <c r="G550" t="s">
        <v>35</v>
      </c>
      <c r="H550" s="171" t="s">
        <v>902</v>
      </c>
      <c r="I550" s="266">
        <v>6</v>
      </c>
      <c r="J550" s="173"/>
      <c r="K550" s="173"/>
      <c r="L550" s="173"/>
      <c r="M550" s="138">
        <v>17</v>
      </c>
      <c r="N550" s="171">
        <v>66.48</v>
      </c>
      <c r="O550" s="173" t="s">
        <v>38</v>
      </c>
      <c r="P550" s="233"/>
      <c r="Q550" s="233"/>
      <c r="R550" s="233"/>
      <c r="S550" s="233"/>
      <c r="T550" s="233"/>
      <c r="U550" s="233"/>
      <c r="V550" s="233"/>
      <c r="W550" t="s">
        <v>1016</v>
      </c>
      <c r="X550" s="323"/>
      <c r="Y550" s="360"/>
      <c r="AB550" s="98">
        <f t="shared" si="11"/>
        <v>-32.480000000000004</v>
      </c>
    </row>
    <row r="551" spans="1:28" s="99" customFormat="1" ht="13.5">
      <c r="A551" s="317"/>
      <c r="B551" s="144">
        <v>531</v>
      </c>
      <c r="C551" s="181" t="s">
        <v>910</v>
      </c>
      <c r="D551" s="257"/>
      <c r="E551" t="s">
        <v>1017</v>
      </c>
      <c r="F551" s="182">
        <v>3</v>
      </c>
      <c r="G551" t="s">
        <v>35</v>
      </c>
      <c r="H551" s="171"/>
      <c r="I551" s="266">
        <v>11</v>
      </c>
      <c r="J551" s="173"/>
      <c r="K551" s="173"/>
      <c r="L551" s="173"/>
      <c r="M551" s="138"/>
      <c r="N551" s="171"/>
      <c r="O551" s="173" t="s">
        <v>38</v>
      </c>
      <c r="P551" s="233"/>
      <c r="Q551" s="233"/>
      <c r="R551" s="233"/>
      <c r="S551" s="233"/>
      <c r="T551" s="233"/>
      <c r="U551" s="233"/>
      <c r="V551" s="233"/>
      <c r="W551"/>
      <c r="X551" s="323"/>
      <c r="Y551" s="360"/>
      <c r="AB551" s="98">
        <f t="shared" si="11"/>
        <v>0</v>
      </c>
    </row>
    <row r="552" spans="1:28" s="98" customFormat="1" ht="24">
      <c r="A552" s="361">
        <v>70</v>
      </c>
      <c r="B552" s="144">
        <v>532</v>
      </c>
      <c r="C552" s="188" t="s">
        <v>910</v>
      </c>
      <c r="D552" s="259" t="s">
        <v>1018</v>
      </c>
      <c r="E552" s="146" t="s">
        <v>1019</v>
      </c>
      <c r="F552" s="182">
        <v>20</v>
      </c>
      <c r="G552" t="s">
        <v>437</v>
      </c>
      <c r="H552" s="161" t="s">
        <v>1005</v>
      </c>
      <c r="I552" s="248">
        <v>37.5</v>
      </c>
      <c r="J552" s="166"/>
      <c r="K552" s="166"/>
      <c r="L552" s="166"/>
      <c r="M552" s="162">
        <v>35.9</v>
      </c>
      <c r="N552" s="161">
        <v>71.8</v>
      </c>
      <c r="O552" s="166" t="s">
        <v>128</v>
      </c>
      <c r="P552" s="375"/>
      <c r="Q552" s="375"/>
      <c r="R552" s="375"/>
      <c r="S552" s="375"/>
      <c r="T552" s="375"/>
      <c r="U552" s="375"/>
      <c r="V552" s="375"/>
      <c r="W552" t="s">
        <v>39</v>
      </c>
      <c r="X552" s="392"/>
      <c r="Y552" s="399"/>
      <c r="AB552" s="98">
        <f t="shared" si="11"/>
        <v>0</v>
      </c>
    </row>
    <row r="553" spans="1:43" s="97" customFormat="1" ht="13.5">
      <c r="A553" s="309">
        <v>29</v>
      </c>
      <c r="B553" s="309">
        <v>167</v>
      </c>
      <c r="C553" s="317" t="s">
        <v>747</v>
      </c>
      <c r="D553" s="364" t="s">
        <v>1020</v>
      </c>
      <c r="E553" s="309" t="s">
        <v>1021</v>
      </c>
      <c r="F553" s="309">
        <v>6</v>
      </c>
      <c r="G553" s="309" t="s">
        <v>35</v>
      </c>
      <c r="H553" s="309" t="s">
        <v>1022</v>
      </c>
      <c r="I553" s="376">
        <v>16.5</v>
      </c>
      <c r="J553" s="309" t="s">
        <v>1023</v>
      </c>
      <c r="K553" s="309" t="s">
        <v>1024</v>
      </c>
      <c r="L553" s="309">
        <v>13641902078</v>
      </c>
      <c r="M553" s="377">
        <v>78</v>
      </c>
      <c r="N553" s="309">
        <v>322</v>
      </c>
      <c r="O553" s="309" t="s">
        <v>38</v>
      </c>
      <c r="P553" s="323"/>
      <c r="Q553" s="323"/>
      <c r="R553" s="323"/>
      <c r="S553" s="323"/>
      <c r="T553" s="323"/>
      <c r="U553" s="323"/>
      <c r="V553" s="334"/>
      <c r="W553" s="393"/>
      <c r="X553" s="323"/>
      <c r="Y553" s="338"/>
      <c r="Z553" s="99"/>
      <c r="AA553" s="99"/>
      <c r="AB553" s="99"/>
      <c r="AC553" s="99"/>
      <c r="AD553" s="99"/>
      <c r="AE553" s="99"/>
      <c r="AF553" s="99"/>
      <c r="AG553" s="99"/>
      <c r="AH553" s="99"/>
      <c r="AI553" s="99"/>
      <c r="AJ553" s="99"/>
      <c r="AK553" s="99"/>
      <c r="AL553" s="99"/>
      <c r="AM553" s="99"/>
      <c r="AN553" s="99"/>
      <c r="AO553" s="99"/>
      <c r="AP553" s="99"/>
      <c r="AQ553" s="99"/>
    </row>
    <row r="554" spans="1:43" s="97" customFormat="1" ht="13.5">
      <c r="A554" s="309"/>
      <c r="B554" s="309">
        <v>168</v>
      </c>
      <c r="C554" s="317" t="s">
        <v>747</v>
      </c>
      <c r="D554" s="364"/>
      <c r="E554" s="309" t="s">
        <v>1021</v>
      </c>
      <c r="F554" s="309">
        <v>6</v>
      </c>
      <c r="G554" s="309" t="s">
        <v>35</v>
      </c>
      <c r="H554" s="309"/>
      <c r="I554" s="376">
        <v>16.5</v>
      </c>
      <c r="J554" s="309"/>
      <c r="K554" s="309"/>
      <c r="L554" s="309"/>
      <c r="M554" s="239"/>
      <c r="N554" s="309"/>
      <c r="O554" s="309" t="s">
        <v>38</v>
      </c>
      <c r="P554" s="323"/>
      <c r="Q554" s="323"/>
      <c r="R554" s="323"/>
      <c r="S554" s="323"/>
      <c r="T554" s="323"/>
      <c r="U554" s="323"/>
      <c r="V554" s="334"/>
      <c r="W554" s="393"/>
      <c r="X554" s="323"/>
      <c r="Y554" s="348"/>
      <c r="Z554" s="99"/>
      <c r="AA554" s="99"/>
      <c r="AB554" s="99"/>
      <c r="AC554" s="99"/>
      <c r="AD554" s="99"/>
      <c r="AE554" s="99"/>
      <c r="AF554" s="99"/>
      <c r="AG554" s="99"/>
      <c r="AH554" s="99"/>
      <c r="AI554" s="99"/>
      <c r="AJ554" s="99"/>
      <c r="AK554" s="99"/>
      <c r="AL554" s="99"/>
      <c r="AM554" s="99"/>
      <c r="AN554" s="99"/>
      <c r="AO554" s="99"/>
      <c r="AP554" s="99"/>
      <c r="AQ554" s="99"/>
    </row>
    <row r="555" spans="1:43" s="97" customFormat="1" ht="13.5">
      <c r="A555" s="309"/>
      <c r="B555" s="309">
        <v>169</v>
      </c>
      <c r="C555" s="317" t="s">
        <v>747</v>
      </c>
      <c r="D555" s="364"/>
      <c r="E555" s="309" t="s">
        <v>1025</v>
      </c>
      <c r="F555" s="309">
        <v>8</v>
      </c>
      <c r="G555" s="309" t="s">
        <v>35</v>
      </c>
      <c r="H555" s="309"/>
      <c r="I555" s="376">
        <v>19.5</v>
      </c>
      <c r="J555" s="309"/>
      <c r="K555" s="309"/>
      <c r="L555" s="309"/>
      <c r="M555" s="239"/>
      <c r="N555" s="309"/>
      <c r="O555" s="309" t="s">
        <v>38</v>
      </c>
      <c r="P555" s="323"/>
      <c r="Q555" s="323"/>
      <c r="R555" s="323"/>
      <c r="S555" s="323"/>
      <c r="T555" s="323"/>
      <c r="U555" s="323"/>
      <c r="V555" s="334"/>
      <c r="W555" s="393"/>
      <c r="X555" s="323"/>
      <c r="Y555" s="348"/>
      <c r="Z555" s="99"/>
      <c r="AA555" s="99"/>
      <c r="AB555" s="99"/>
      <c r="AC555" s="99"/>
      <c r="AD555" s="99"/>
      <c r="AE555" s="99"/>
      <c r="AF555" s="99"/>
      <c r="AG555" s="99"/>
      <c r="AH555" s="99"/>
      <c r="AI555" s="99"/>
      <c r="AJ555" s="99"/>
      <c r="AK555" s="99"/>
      <c r="AL555" s="99"/>
      <c r="AM555" s="99"/>
      <c r="AN555" s="99"/>
      <c r="AO555" s="99"/>
      <c r="AP555" s="99"/>
      <c r="AQ555" s="99"/>
    </row>
    <row r="556" spans="1:43" s="97" customFormat="1" ht="13.5">
      <c r="A556" s="309"/>
      <c r="B556" s="309">
        <v>170</v>
      </c>
      <c r="C556" s="317" t="s">
        <v>747</v>
      </c>
      <c r="D556" s="364"/>
      <c r="E556" s="309" t="s">
        <v>1025</v>
      </c>
      <c r="F556" s="309">
        <v>8</v>
      </c>
      <c r="G556" s="309" t="s">
        <v>35</v>
      </c>
      <c r="H556" s="309"/>
      <c r="I556" s="376">
        <v>19.5</v>
      </c>
      <c r="J556" s="309"/>
      <c r="K556" s="309"/>
      <c r="L556" s="309"/>
      <c r="M556" s="239"/>
      <c r="N556" s="309"/>
      <c r="O556" s="309" t="s">
        <v>38</v>
      </c>
      <c r="P556" s="323"/>
      <c r="Q556" s="323"/>
      <c r="R556" s="323"/>
      <c r="S556" s="323"/>
      <c r="T556" s="323"/>
      <c r="U556" s="323"/>
      <c r="V556" s="334"/>
      <c r="W556" s="393"/>
      <c r="X556" s="323"/>
      <c r="Y556" s="348"/>
      <c r="Z556" s="99"/>
      <c r="AA556" s="99"/>
      <c r="AB556" s="99"/>
      <c r="AC556" s="99"/>
      <c r="AD556" s="99"/>
      <c r="AE556" s="99"/>
      <c r="AF556" s="99"/>
      <c r="AG556" s="99"/>
      <c r="AH556" s="99"/>
      <c r="AI556" s="99"/>
      <c r="AJ556" s="99"/>
      <c r="AK556" s="99"/>
      <c r="AL556" s="99"/>
      <c r="AM556" s="99"/>
      <c r="AN556" s="99"/>
      <c r="AO556" s="99"/>
      <c r="AP556" s="99"/>
      <c r="AQ556" s="99"/>
    </row>
    <row r="557" spans="1:25" s="106" customFormat="1" ht="13.5">
      <c r="A557" s="365"/>
      <c r="B557" s="309">
        <v>171</v>
      </c>
      <c r="C557" s="365" t="s">
        <v>747</v>
      </c>
      <c r="D557" s="364"/>
      <c r="E557" s="365" t="s">
        <v>1026</v>
      </c>
      <c r="F557" s="365">
        <v>1</v>
      </c>
      <c r="G557" s="365" t="s">
        <v>35</v>
      </c>
      <c r="H557" s="309"/>
      <c r="I557" s="378">
        <v>6</v>
      </c>
      <c r="J557" s="309"/>
      <c r="K557" s="309"/>
      <c r="L557" s="309"/>
      <c r="M557" s="238"/>
      <c r="N557" s="309"/>
      <c r="O557" s="365" t="s">
        <v>1027</v>
      </c>
      <c r="P557" s="379"/>
      <c r="Q557" s="379"/>
      <c r="R557" s="379"/>
      <c r="S557" s="379"/>
      <c r="T557" s="379"/>
      <c r="U557" s="379"/>
      <c r="V557" s="379"/>
      <c r="W557" s="394" t="s">
        <v>1028</v>
      </c>
      <c r="X557" s="379"/>
      <c r="Y557" s="339"/>
    </row>
    <row r="558" spans="1:25" s="99" customFormat="1" ht="13.5" customHeight="1">
      <c r="A558" s="338">
        <v>62</v>
      </c>
      <c r="B558" s="309">
        <v>172</v>
      </c>
      <c r="C558" s="281" t="s">
        <v>910</v>
      </c>
      <c r="D558" s="364" t="s">
        <v>1029</v>
      </c>
      <c r="E558" s="317" t="s">
        <v>791</v>
      </c>
      <c r="F558" s="317">
        <v>2</v>
      </c>
      <c r="G558" s="317" t="s">
        <v>35</v>
      </c>
      <c r="H558" s="317" t="s">
        <v>902</v>
      </c>
      <c r="I558" s="380">
        <v>8.5</v>
      </c>
      <c r="J558" s="233"/>
      <c r="K558" s="233"/>
      <c r="L558" s="233"/>
      <c r="M558" s="381">
        <f>SUM(I558:I567)</f>
        <v>80</v>
      </c>
      <c r="N558" s="317">
        <v>171.44</v>
      </c>
      <c r="O558" s="281" t="s">
        <v>38</v>
      </c>
      <c r="P558" s="233"/>
      <c r="Q558" s="233"/>
      <c r="R558" s="233"/>
      <c r="S558" s="233"/>
      <c r="T558" s="233"/>
      <c r="U558" s="233"/>
      <c r="V558" s="233"/>
      <c r="W558" s="344"/>
      <c r="X558" s="323"/>
      <c r="Y558" s="360"/>
    </row>
    <row r="559" spans="1:25" s="99" customFormat="1" ht="13.5">
      <c r="A559" s="348"/>
      <c r="B559" s="309">
        <v>173</v>
      </c>
      <c r="C559" s="281" t="s">
        <v>910</v>
      </c>
      <c r="D559" s="364"/>
      <c r="E559" s="317" t="s">
        <v>791</v>
      </c>
      <c r="F559" s="317">
        <v>2</v>
      </c>
      <c r="G559" s="317" t="s">
        <v>35</v>
      </c>
      <c r="H559" s="317"/>
      <c r="I559" s="380">
        <v>8.5</v>
      </c>
      <c r="J559" s="233"/>
      <c r="K559" s="233"/>
      <c r="L559" s="233"/>
      <c r="M559" s="382"/>
      <c r="N559" s="317"/>
      <c r="O559" s="281" t="s">
        <v>38</v>
      </c>
      <c r="P559" s="233"/>
      <c r="Q559" s="233"/>
      <c r="R559" s="233"/>
      <c r="S559" s="233"/>
      <c r="T559" s="233"/>
      <c r="U559" s="233"/>
      <c r="V559" s="233"/>
      <c r="W559" s="346"/>
      <c r="X559" s="323"/>
      <c r="Y559" s="360"/>
    </row>
    <row r="560" spans="1:25" s="99" customFormat="1" ht="13.5">
      <c r="A560" s="348"/>
      <c r="B560" s="309">
        <v>174</v>
      </c>
      <c r="C560" s="281" t="s">
        <v>910</v>
      </c>
      <c r="D560" s="364"/>
      <c r="E560" s="317" t="s">
        <v>791</v>
      </c>
      <c r="F560" s="317">
        <v>2</v>
      </c>
      <c r="G560" s="317" t="s">
        <v>35</v>
      </c>
      <c r="H560" s="317"/>
      <c r="I560" s="380">
        <v>8.5</v>
      </c>
      <c r="J560" s="233"/>
      <c r="K560" s="233"/>
      <c r="L560" s="233"/>
      <c r="M560" s="382"/>
      <c r="N560" s="317"/>
      <c r="O560" s="281" t="s">
        <v>38</v>
      </c>
      <c r="P560" s="233"/>
      <c r="Q560" s="233"/>
      <c r="R560" s="233"/>
      <c r="S560" s="233"/>
      <c r="T560" s="233"/>
      <c r="U560" s="233"/>
      <c r="V560" s="233"/>
      <c r="W560" s="346"/>
      <c r="X560" s="323"/>
      <c r="Y560" s="360"/>
    </row>
    <row r="561" spans="1:25" s="99" customFormat="1" ht="13.5">
      <c r="A561" s="348"/>
      <c r="B561" s="309">
        <v>175</v>
      </c>
      <c r="C561" s="281" t="s">
        <v>910</v>
      </c>
      <c r="D561" s="364"/>
      <c r="E561" s="317" t="s">
        <v>791</v>
      </c>
      <c r="F561" s="317">
        <v>2</v>
      </c>
      <c r="G561" s="317" t="s">
        <v>35</v>
      </c>
      <c r="H561" s="317"/>
      <c r="I561" s="380">
        <v>8.5</v>
      </c>
      <c r="J561" s="233"/>
      <c r="K561" s="233"/>
      <c r="L561" s="233"/>
      <c r="M561" s="382"/>
      <c r="N561" s="317"/>
      <c r="O561" s="281" t="s">
        <v>38</v>
      </c>
      <c r="P561" s="233"/>
      <c r="Q561" s="233"/>
      <c r="R561" s="233"/>
      <c r="S561" s="233"/>
      <c r="T561" s="233"/>
      <c r="U561" s="233"/>
      <c r="V561" s="233"/>
      <c r="W561" s="346"/>
      <c r="X561" s="323"/>
      <c r="Y561" s="360"/>
    </row>
    <row r="562" spans="1:25" s="99" customFormat="1" ht="13.5">
      <c r="A562" s="348"/>
      <c r="B562" s="309">
        <v>176</v>
      </c>
      <c r="C562" s="281" t="s">
        <v>910</v>
      </c>
      <c r="D562" s="364"/>
      <c r="E562" s="317" t="s">
        <v>791</v>
      </c>
      <c r="F562" s="317">
        <v>2</v>
      </c>
      <c r="G562" s="317" t="s">
        <v>35</v>
      </c>
      <c r="H562" s="317"/>
      <c r="I562" s="380">
        <v>8.5</v>
      </c>
      <c r="J562" s="233"/>
      <c r="K562" s="233"/>
      <c r="L562" s="233"/>
      <c r="M562" s="382"/>
      <c r="N562" s="317"/>
      <c r="O562" s="281" t="s">
        <v>38</v>
      </c>
      <c r="P562" s="233"/>
      <c r="Q562" s="233"/>
      <c r="R562" s="233"/>
      <c r="S562" s="233"/>
      <c r="T562" s="233"/>
      <c r="U562" s="233"/>
      <c r="V562" s="233"/>
      <c r="W562" s="346"/>
      <c r="X562" s="323"/>
      <c r="Y562" s="360"/>
    </row>
    <row r="563" spans="1:25" s="99" customFormat="1" ht="13.5">
      <c r="A563" s="348"/>
      <c r="B563" s="309">
        <v>177</v>
      </c>
      <c r="C563" s="281" t="s">
        <v>910</v>
      </c>
      <c r="D563" s="364"/>
      <c r="E563" s="317" t="s">
        <v>791</v>
      </c>
      <c r="F563" s="317">
        <v>2</v>
      </c>
      <c r="G563" s="317" t="s">
        <v>35</v>
      </c>
      <c r="H563" s="317"/>
      <c r="I563" s="380">
        <v>8.5</v>
      </c>
      <c r="J563" s="233"/>
      <c r="K563" s="233"/>
      <c r="L563" s="233"/>
      <c r="M563" s="382"/>
      <c r="N563" s="317"/>
      <c r="O563" s="281" t="s">
        <v>38</v>
      </c>
      <c r="P563" s="233"/>
      <c r="Q563" s="233"/>
      <c r="R563" s="233"/>
      <c r="S563" s="233"/>
      <c r="T563" s="233"/>
      <c r="U563" s="233"/>
      <c r="V563" s="233"/>
      <c r="W563" s="346"/>
      <c r="X563" s="323"/>
      <c r="Y563" s="360"/>
    </row>
    <row r="564" spans="1:25" s="99" customFormat="1" ht="13.5">
      <c r="A564" s="348"/>
      <c r="B564" s="309">
        <v>178</v>
      </c>
      <c r="C564" s="281" t="s">
        <v>910</v>
      </c>
      <c r="D564" s="364"/>
      <c r="E564" s="317" t="s">
        <v>791</v>
      </c>
      <c r="F564" s="317">
        <v>2</v>
      </c>
      <c r="G564" s="317" t="s">
        <v>35</v>
      </c>
      <c r="H564" s="317"/>
      <c r="I564" s="380">
        <v>8.5</v>
      </c>
      <c r="J564" s="233"/>
      <c r="K564" s="233"/>
      <c r="L564" s="233"/>
      <c r="M564" s="382"/>
      <c r="N564" s="317"/>
      <c r="O564" s="281" t="s">
        <v>38</v>
      </c>
      <c r="P564" s="233"/>
      <c r="Q564" s="233"/>
      <c r="R564" s="233"/>
      <c r="S564" s="233"/>
      <c r="T564" s="233"/>
      <c r="U564" s="233"/>
      <c r="V564" s="233"/>
      <c r="W564" s="346"/>
      <c r="X564" s="323"/>
      <c r="Y564" s="360"/>
    </row>
    <row r="565" spans="1:25" s="99" customFormat="1" ht="13.5">
      <c r="A565" s="348"/>
      <c r="B565" s="309">
        <v>179</v>
      </c>
      <c r="C565" s="281" t="s">
        <v>910</v>
      </c>
      <c r="D565" s="364"/>
      <c r="E565" s="317" t="s">
        <v>791</v>
      </c>
      <c r="F565" s="317">
        <v>2</v>
      </c>
      <c r="G565" s="317" t="s">
        <v>35</v>
      </c>
      <c r="H565" s="317"/>
      <c r="I565" s="380">
        <v>8.5</v>
      </c>
      <c r="J565" s="233"/>
      <c r="K565" s="233"/>
      <c r="L565" s="233"/>
      <c r="M565" s="382"/>
      <c r="N565" s="317"/>
      <c r="O565" s="281" t="s">
        <v>38</v>
      </c>
      <c r="P565" s="233"/>
      <c r="Q565" s="233"/>
      <c r="R565" s="233"/>
      <c r="S565" s="233"/>
      <c r="T565" s="233"/>
      <c r="U565" s="233"/>
      <c r="V565" s="233"/>
      <c r="W565" s="345"/>
      <c r="X565" s="323"/>
      <c r="Y565" s="360"/>
    </row>
    <row r="566" spans="1:25" s="106" customFormat="1" ht="13.5">
      <c r="A566" s="348"/>
      <c r="B566" s="309">
        <v>180</v>
      </c>
      <c r="C566" s="283" t="s">
        <v>910</v>
      </c>
      <c r="D566" s="364"/>
      <c r="E566" s="365" t="s">
        <v>1030</v>
      </c>
      <c r="F566" s="365">
        <v>1</v>
      </c>
      <c r="G566" s="366" t="s">
        <v>437</v>
      </c>
      <c r="H566" s="365" t="s">
        <v>1031</v>
      </c>
      <c r="I566" s="383">
        <v>6</v>
      </c>
      <c r="J566" s="384"/>
      <c r="K566" s="384"/>
      <c r="L566" s="384"/>
      <c r="M566" s="382"/>
      <c r="N566" s="365">
        <v>24</v>
      </c>
      <c r="O566" s="283" t="s">
        <v>1027</v>
      </c>
      <c r="P566" s="384"/>
      <c r="Q566" s="384"/>
      <c r="R566" s="384"/>
      <c r="S566" s="384"/>
      <c r="T566" s="384"/>
      <c r="U566" s="384"/>
      <c r="V566" s="384"/>
      <c r="W566" s="395" t="s">
        <v>1032</v>
      </c>
      <c r="X566" s="379"/>
      <c r="Y566" s="403">
        <v>0.9</v>
      </c>
    </row>
    <row r="567" spans="1:25" s="106" customFormat="1" ht="13.5">
      <c r="A567" s="339"/>
      <c r="B567" s="309">
        <v>181</v>
      </c>
      <c r="C567" s="283" t="s">
        <v>910</v>
      </c>
      <c r="D567" s="364"/>
      <c r="E567" s="365" t="s">
        <v>1030</v>
      </c>
      <c r="F567" s="365">
        <v>1</v>
      </c>
      <c r="G567" s="366" t="s">
        <v>437</v>
      </c>
      <c r="H567" s="365"/>
      <c r="I567" s="383">
        <v>6</v>
      </c>
      <c r="J567" s="384"/>
      <c r="K567" s="384"/>
      <c r="L567" s="384"/>
      <c r="M567" s="385"/>
      <c r="N567" s="365"/>
      <c r="O567" s="283" t="s">
        <v>1027</v>
      </c>
      <c r="P567" s="384"/>
      <c r="Q567" s="384"/>
      <c r="R567" s="384"/>
      <c r="S567" s="384"/>
      <c r="T567" s="384"/>
      <c r="U567" s="384"/>
      <c r="V567" s="384"/>
      <c r="W567" s="396"/>
      <c r="X567" s="379"/>
      <c r="Y567" s="403"/>
    </row>
    <row r="568" spans="1:28" s="112" customFormat="1" ht="13.5">
      <c r="A568" s="367">
        <v>1</v>
      </c>
      <c r="B568" s="144">
        <v>533</v>
      </c>
      <c r="C568" s="368" t="s">
        <v>1033</v>
      </c>
      <c r="D568" s="368" t="s">
        <v>1034</v>
      </c>
      <c r="E568" s="368" t="s">
        <v>1035</v>
      </c>
      <c r="F568" s="369">
        <v>0.32</v>
      </c>
      <c r="G568" s="369" t="s">
        <v>207</v>
      </c>
      <c r="H568" s="370">
        <v>43697</v>
      </c>
      <c r="I568" s="386">
        <f>0.32*6</f>
        <v>1.92</v>
      </c>
      <c r="J568" s="369"/>
      <c r="K568" s="373"/>
      <c r="L568" s="373"/>
      <c r="M568" s="387">
        <v>1.55</v>
      </c>
      <c r="N568" s="386">
        <v>3.1</v>
      </c>
      <c r="O568" s="388" t="s">
        <v>128</v>
      </c>
      <c r="P568" s="388"/>
      <c r="Q568" s="388"/>
      <c r="R568" s="388"/>
      <c r="S568" s="388"/>
      <c r="T568" s="388"/>
      <c r="U568" s="388"/>
      <c r="V568" s="388"/>
      <c r="W568" t="s">
        <v>1036</v>
      </c>
      <c r="X568" s="397"/>
      <c r="AB568" s="98">
        <f t="shared" si="11"/>
        <v>0</v>
      </c>
    </row>
    <row r="569" spans="1:43" s="6" customFormat="1" ht="13.5">
      <c r="A569" s="224">
        <v>2</v>
      </c>
      <c r="B569" s="144">
        <v>534</v>
      </c>
      <c r="C569" s="142" t="s">
        <v>1033</v>
      </c>
      <c r="D569" s="211" t="s">
        <v>1037</v>
      </c>
      <c r="E569" s="211" t="s">
        <v>1038</v>
      </c>
      <c r="F569" s="313">
        <v>0.82</v>
      </c>
      <c r="G569" s="313" t="s">
        <v>35</v>
      </c>
      <c r="H569" s="371" t="s">
        <v>1039</v>
      </c>
      <c r="I569" s="313">
        <v>4.92</v>
      </c>
      <c r="J569" s="171"/>
      <c r="K569" s="173"/>
      <c r="L569" s="173"/>
      <c r="M569" s="195">
        <v>4.92</v>
      </c>
      <c r="N569" s="313">
        <v>14</v>
      </c>
      <c r="O569" s="155" t="s">
        <v>128</v>
      </c>
      <c r="P569" s="155"/>
      <c r="Q569" s="155"/>
      <c r="R569" s="155"/>
      <c r="S569" s="155"/>
      <c r="T569" s="155"/>
      <c r="U569" s="155"/>
      <c r="V569" s="156"/>
      <c r="W569" s="398"/>
      <c r="X569" s="170"/>
      <c r="Y569" s="113"/>
      <c r="Z569" s="113"/>
      <c r="AA569" s="113"/>
      <c r="AB569" s="98">
        <f t="shared" si="11"/>
        <v>-4.16</v>
      </c>
      <c r="AC569" s="113"/>
      <c r="AD569" s="113"/>
      <c r="AE569" s="113"/>
      <c r="AF569" s="113"/>
      <c r="AG569" s="113"/>
      <c r="AH569" s="113"/>
      <c r="AI569" s="113"/>
      <c r="AJ569" s="113"/>
      <c r="AK569" s="113"/>
      <c r="AL569" s="113"/>
      <c r="AM569" s="113"/>
      <c r="AN569" s="113"/>
      <c r="AO569" s="113"/>
      <c r="AP569" s="113"/>
      <c r="AQ569" s="113"/>
    </row>
    <row r="570" spans="1:43" s="6" customFormat="1" ht="13.5">
      <c r="A570" s="224">
        <v>3</v>
      </c>
      <c r="B570" s="144">
        <v>535</v>
      </c>
      <c r="C570" s="142" t="s">
        <v>1033</v>
      </c>
      <c r="D570" s="211" t="s">
        <v>1040</v>
      </c>
      <c r="E570" s="211" t="s">
        <v>1041</v>
      </c>
      <c r="F570" s="313">
        <v>1.28</v>
      </c>
      <c r="G570" s="313" t="s">
        <v>35</v>
      </c>
      <c r="H570" s="371" t="s">
        <v>1039</v>
      </c>
      <c r="I570" s="389">
        <v>6.7</v>
      </c>
      <c r="J570" s="171"/>
      <c r="K570" s="173"/>
      <c r="L570" s="173"/>
      <c r="M570" s="195">
        <v>6.7</v>
      </c>
      <c r="N570" s="313">
        <v>15.5</v>
      </c>
      <c r="O570" s="155" t="s">
        <v>128</v>
      </c>
      <c r="P570" s="155"/>
      <c r="Q570" s="155"/>
      <c r="R570" s="155"/>
      <c r="S570" s="155"/>
      <c r="T570" s="155"/>
      <c r="U570" s="155"/>
      <c r="V570" s="156"/>
      <c r="W570"/>
      <c r="X570" s="170"/>
      <c r="Y570" s="113"/>
      <c r="Z570" s="113"/>
      <c r="AA570" s="113"/>
      <c r="AB570" s="98">
        <f t="shared" si="11"/>
        <v>-2.0999999999999996</v>
      </c>
      <c r="AC570" s="113"/>
      <c r="AD570" s="113"/>
      <c r="AE570" s="113"/>
      <c r="AF570" s="113"/>
      <c r="AG570" s="113"/>
      <c r="AH570" s="113"/>
      <c r="AI570" s="113"/>
      <c r="AJ570" s="113"/>
      <c r="AK570" s="113"/>
      <c r="AL570" s="113"/>
      <c r="AM570" s="113"/>
      <c r="AN570" s="113"/>
      <c r="AO570" s="113"/>
      <c r="AP570" s="113"/>
      <c r="AQ570" s="113"/>
    </row>
    <row r="571" spans="1:28" s="113" customFormat="1" ht="13.5">
      <c r="A571" s="180">
        <v>4</v>
      </c>
      <c r="B571" s="144">
        <v>536</v>
      </c>
      <c r="C571" s="142" t="s">
        <v>1033</v>
      </c>
      <c r="D571" s="142" t="s">
        <v>1042</v>
      </c>
      <c r="E571" s="142" t="s">
        <v>1043</v>
      </c>
      <c r="F571" s="182">
        <v>4</v>
      </c>
      <c r="G571" t="s">
        <v>35</v>
      </c>
      <c r="H571" s="372" t="s">
        <v>1044</v>
      </c>
      <c r="I571" s="390">
        <v>13.5</v>
      </c>
      <c r="J571" s="171"/>
      <c r="K571" s="173"/>
      <c r="L571" s="173"/>
      <c r="M571" s="195">
        <v>13.5</v>
      </c>
      <c r="N571" s="171">
        <v>28.2</v>
      </c>
      <c r="O571" s="155" t="s">
        <v>38</v>
      </c>
      <c r="P571" s="155"/>
      <c r="Q571" s="155"/>
      <c r="R571" s="155"/>
      <c r="S571" s="155"/>
      <c r="T571" s="155"/>
      <c r="U571" s="155"/>
      <c r="V571" s="155"/>
      <c r="W571"/>
      <c r="X571" s="170"/>
      <c r="AB571" s="98">
        <f t="shared" si="11"/>
        <v>-1.1999999999999993</v>
      </c>
    </row>
    <row r="572" spans="1:43" s="6" customFormat="1" ht="13.5">
      <c r="A572" s="224">
        <v>5</v>
      </c>
      <c r="B572" s="144">
        <v>537</v>
      </c>
      <c r="C572" s="142" t="s">
        <v>1033</v>
      </c>
      <c r="D572" s="211" t="s">
        <v>1045</v>
      </c>
      <c r="E572" s="211" t="s">
        <v>434</v>
      </c>
      <c r="F572" s="313">
        <v>4</v>
      </c>
      <c r="G572" s="313" t="s">
        <v>35</v>
      </c>
      <c r="H572" s="371" t="s">
        <v>1046</v>
      </c>
      <c r="I572" s="313">
        <v>13.5</v>
      </c>
      <c r="J572" s="171"/>
      <c r="K572" s="173"/>
      <c r="L572" s="173"/>
      <c r="M572" s="195">
        <v>13.5</v>
      </c>
      <c r="N572" s="313">
        <v>27.2</v>
      </c>
      <c r="O572" s="155" t="s">
        <v>38</v>
      </c>
      <c r="P572" s="155"/>
      <c r="Q572" s="155"/>
      <c r="R572" s="155"/>
      <c r="S572" s="155"/>
      <c r="T572" s="155"/>
      <c r="U572" s="155"/>
      <c r="V572" s="156"/>
      <c r="W572"/>
      <c r="X572" s="170"/>
      <c r="Y572" s="113"/>
      <c r="Z572" s="113"/>
      <c r="AA572" s="113"/>
      <c r="AB572" s="98">
        <f t="shared" si="11"/>
        <v>-0.1999999999999993</v>
      </c>
      <c r="AC572" s="113"/>
      <c r="AD572" s="113"/>
      <c r="AE572" s="113"/>
      <c r="AF572" s="113"/>
      <c r="AG572" s="113"/>
      <c r="AH572" s="113"/>
      <c r="AI572" s="113"/>
      <c r="AJ572" s="113"/>
      <c r="AK572" s="113"/>
      <c r="AL572" s="113"/>
      <c r="AM572" s="113"/>
      <c r="AN572" s="113"/>
      <c r="AO572" s="113"/>
      <c r="AP572" s="113"/>
      <c r="AQ572" s="113"/>
    </row>
    <row r="573" spans="1:43" s="6" customFormat="1" ht="13.5">
      <c r="A573" s="210">
        <v>5</v>
      </c>
      <c r="B573" s="144">
        <v>538</v>
      </c>
      <c r="C573" s="142" t="s">
        <v>1033</v>
      </c>
      <c r="D573" s="216" t="s">
        <v>1047</v>
      </c>
      <c r="E573" s="211" t="s">
        <v>1048</v>
      </c>
      <c r="F573" s="313">
        <v>0.5</v>
      </c>
      <c r="G573" s="313" t="s">
        <v>207</v>
      </c>
      <c r="H573" s="371" t="s">
        <v>1049</v>
      </c>
      <c r="I573" s="313">
        <v>3</v>
      </c>
      <c r="J573" s="171"/>
      <c r="K573" s="173"/>
      <c r="L573" s="173"/>
      <c r="M573" s="172">
        <v>4.8</v>
      </c>
      <c r="N573" s="46">
        <v>17.32</v>
      </c>
      <c r="O573" s="155" t="s">
        <v>128</v>
      </c>
      <c r="P573" s="155" t="s">
        <v>128</v>
      </c>
      <c r="Q573" s="155" t="s">
        <v>128</v>
      </c>
      <c r="R573" s="155" t="s">
        <v>128</v>
      </c>
      <c r="S573" s="155" t="s">
        <v>128</v>
      </c>
      <c r="T573" s="155" t="s">
        <v>128</v>
      </c>
      <c r="U573" s="155" t="s">
        <v>128</v>
      </c>
      <c r="V573" s="155" t="s">
        <v>128</v>
      </c>
      <c r="W573" s="167"/>
      <c r="X573" s="170"/>
      <c r="Y573" s="113"/>
      <c r="Z573" s="113"/>
      <c r="AA573" s="113"/>
      <c r="AB573" s="98">
        <f t="shared" si="11"/>
        <v>-7.720000000000001</v>
      </c>
      <c r="AC573" s="113"/>
      <c r="AD573" s="113"/>
      <c r="AE573" s="113"/>
      <c r="AF573" s="113"/>
      <c r="AG573" s="113"/>
      <c r="AH573" s="113"/>
      <c r="AI573" s="113"/>
      <c r="AJ573" s="113"/>
      <c r="AK573" s="113"/>
      <c r="AL573" s="113"/>
      <c r="AM573" s="113"/>
      <c r="AN573" s="113"/>
      <c r="AO573" s="113"/>
      <c r="AP573" s="113"/>
      <c r="AQ573" s="113"/>
    </row>
    <row r="574" spans="1:43" s="6" customFormat="1" ht="13.5">
      <c r="A574" s="210"/>
      <c r="B574" s="144">
        <v>539</v>
      </c>
      <c r="C574" s="142"/>
      <c r="D574" s="216"/>
      <c r="E574" s="211" t="s">
        <v>1050</v>
      </c>
      <c r="F574" s="313">
        <v>0.3</v>
      </c>
      <c r="G574" s="313" t="s">
        <v>207</v>
      </c>
      <c r="H574" s="371"/>
      <c r="I574" s="313">
        <v>1.8</v>
      </c>
      <c r="J574" s="171"/>
      <c r="K574" s="173"/>
      <c r="L574" s="173"/>
      <c r="M574" s="172"/>
      <c r="N574" s="46"/>
      <c r="O574" s="155" t="s">
        <v>128</v>
      </c>
      <c r="P574" s="155"/>
      <c r="Q574" s="155"/>
      <c r="R574" s="155"/>
      <c r="S574" s="155"/>
      <c r="T574" s="155"/>
      <c r="U574" s="155"/>
      <c r="V574" s="156"/>
      <c r="W574" s="167"/>
      <c r="X574" s="170"/>
      <c r="Y574" s="113"/>
      <c r="Z574" s="113"/>
      <c r="AA574" s="113"/>
      <c r="AB574" s="98">
        <f t="shared" si="11"/>
        <v>0</v>
      </c>
      <c r="AC574" s="113"/>
      <c r="AD574" s="113"/>
      <c r="AE574" s="113"/>
      <c r="AF574" s="113"/>
      <c r="AG574" s="113"/>
      <c r="AH574" s="113"/>
      <c r="AI574" s="113"/>
      <c r="AJ574" s="113"/>
      <c r="AK574" s="113"/>
      <c r="AL574" s="113"/>
      <c r="AM574" s="113"/>
      <c r="AN574" s="113"/>
      <c r="AO574" s="113"/>
      <c r="AP574" s="113"/>
      <c r="AQ574" s="113"/>
    </row>
    <row r="575" spans="1:28" s="112" customFormat="1" ht="13.5">
      <c r="A575" s="367">
        <v>6</v>
      </c>
      <c r="B575" s="144">
        <v>540</v>
      </c>
      <c r="C575" s="368" t="s">
        <v>1033</v>
      </c>
      <c r="D575" s="368" t="s">
        <v>1051</v>
      </c>
      <c r="E575" s="368" t="s">
        <v>1052</v>
      </c>
      <c r="F575" s="369">
        <v>0.5</v>
      </c>
      <c r="G575" s="373" t="s">
        <v>207</v>
      </c>
      <c r="H575" s="370" t="s">
        <v>1053</v>
      </c>
      <c r="I575" s="373">
        <v>3</v>
      </c>
      <c r="J575" s="369"/>
      <c r="K575" s="373"/>
      <c r="L575" s="373"/>
      <c r="M575" s="387">
        <v>2.94</v>
      </c>
      <c r="N575" s="373">
        <v>5.89</v>
      </c>
      <c r="O575" s="388" t="s">
        <v>128</v>
      </c>
      <c r="P575" s="388"/>
      <c r="Q575" s="388"/>
      <c r="R575" s="388"/>
      <c r="S575" s="388"/>
      <c r="T575" s="388"/>
      <c r="U575" s="388"/>
      <c r="V575" s="388"/>
      <c r="W575" t="s">
        <v>1036</v>
      </c>
      <c r="X575" s="397"/>
      <c r="AB575" s="98">
        <f t="shared" si="11"/>
        <v>-0.009999999999999787</v>
      </c>
    </row>
    <row r="576" spans="1:28" s="112" customFormat="1" ht="13.5">
      <c r="A576" s="367">
        <v>7</v>
      </c>
      <c r="B576" s="144">
        <v>541</v>
      </c>
      <c r="C576" s="368" t="s">
        <v>1033</v>
      </c>
      <c r="D576" s="368" t="s">
        <v>1054</v>
      </c>
      <c r="E576" s="368" t="s">
        <v>1055</v>
      </c>
      <c r="F576" s="369">
        <v>0.34</v>
      </c>
      <c r="G576" s="373" t="s">
        <v>207</v>
      </c>
      <c r="H576" s="370" t="s">
        <v>1056</v>
      </c>
      <c r="I576" s="391">
        <v>2.04</v>
      </c>
      <c r="J576" s="369"/>
      <c r="K576" s="373"/>
      <c r="L576" s="373"/>
      <c r="M576" s="387">
        <v>1.87</v>
      </c>
      <c r="N576" s="391">
        <v>3.74</v>
      </c>
      <c r="O576" s="388" t="s">
        <v>128</v>
      </c>
      <c r="P576" s="388"/>
      <c r="Q576" s="388"/>
      <c r="R576" s="388"/>
      <c r="S576" s="388"/>
      <c r="T576" s="388"/>
      <c r="U576" s="388"/>
      <c r="V576" s="388"/>
      <c r="W576" t="s">
        <v>1036</v>
      </c>
      <c r="X576" s="397"/>
      <c r="AB576" s="98">
        <f t="shared" si="11"/>
        <v>0</v>
      </c>
    </row>
    <row r="577" spans="1:43" s="6" customFormat="1" ht="13.5">
      <c r="A577" s="224">
        <v>8</v>
      </c>
      <c r="B577" s="144">
        <v>542</v>
      </c>
      <c r="C577" s="142" t="s">
        <v>1033</v>
      </c>
      <c r="D577" s="211" t="s">
        <v>1057</v>
      </c>
      <c r="E577" s="211" t="s">
        <v>1058</v>
      </c>
      <c r="F577" s="313">
        <v>0.28</v>
      </c>
      <c r="G577" s="144" t="s">
        <v>207</v>
      </c>
      <c r="H577" s="371" t="s">
        <v>1059</v>
      </c>
      <c r="I577" s="173">
        <v>1.68</v>
      </c>
      <c r="J577" s="171"/>
      <c r="K577" s="173"/>
      <c r="L577" s="173"/>
      <c r="M577" s="172">
        <v>3.36</v>
      </c>
      <c r="N577" s="46">
        <v>6.85</v>
      </c>
      <c r="O577" s="155" t="s">
        <v>128</v>
      </c>
      <c r="P577" s="155"/>
      <c r="Q577" s="155"/>
      <c r="R577" s="155"/>
      <c r="S577" s="155"/>
      <c r="T577" s="155"/>
      <c r="U577" s="155"/>
      <c r="V577" s="156"/>
      <c r="W577" s="167"/>
      <c r="X577" s="170"/>
      <c r="Y577" s="113"/>
      <c r="Z577" s="113"/>
      <c r="AA577" s="113"/>
      <c r="AB577" s="98">
        <f t="shared" si="11"/>
        <v>-0.1299999999999999</v>
      </c>
      <c r="AC577" s="113"/>
      <c r="AD577" s="113"/>
      <c r="AE577" s="113"/>
      <c r="AF577" s="113"/>
      <c r="AG577" s="113"/>
      <c r="AH577" s="113"/>
      <c r="AI577" s="113"/>
      <c r="AJ577" s="113"/>
      <c r="AK577" s="113"/>
      <c r="AL577" s="113"/>
      <c r="AM577" s="113"/>
      <c r="AN577" s="113"/>
      <c r="AO577" s="113"/>
      <c r="AP577" s="113"/>
      <c r="AQ577" s="113"/>
    </row>
    <row r="578" spans="1:43" s="6" customFormat="1" ht="13.5">
      <c r="A578" s="224"/>
      <c r="B578" s="144">
        <v>543</v>
      </c>
      <c r="C578" s="142"/>
      <c r="D578" s="211"/>
      <c r="E578" s="211" t="s">
        <v>1058</v>
      </c>
      <c r="F578" s="313">
        <v>0.28</v>
      </c>
      <c r="G578" s="144" t="s">
        <v>207</v>
      </c>
      <c r="H578" s="371"/>
      <c r="I578" s="173">
        <v>1.68</v>
      </c>
      <c r="J578" s="171"/>
      <c r="K578" s="173"/>
      <c r="L578" s="173"/>
      <c r="M578" s="172"/>
      <c r="N578" s="46"/>
      <c r="O578" s="155" t="s">
        <v>128</v>
      </c>
      <c r="P578" s="155"/>
      <c r="Q578" s="155"/>
      <c r="R578" s="155"/>
      <c r="S578" s="155"/>
      <c r="T578" s="155"/>
      <c r="U578" s="155"/>
      <c r="V578" s="156"/>
      <c r="W578" s="167"/>
      <c r="X578" s="170"/>
      <c r="Y578" s="113"/>
      <c r="Z578" s="113"/>
      <c r="AA578" s="113"/>
      <c r="AB578" s="98">
        <f t="shared" si="11"/>
        <v>0</v>
      </c>
      <c r="AC578" s="113"/>
      <c r="AD578" s="113"/>
      <c r="AE578" s="113"/>
      <c r="AF578" s="113"/>
      <c r="AG578" s="113"/>
      <c r="AH578" s="113"/>
      <c r="AI578" s="113"/>
      <c r="AJ578" s="113"/>
      <c r="AK578" s="113"/>
      <c r="AL578" s="113"/>
      <c r="AM578" s="113"/>
      <c r="AN578" s="113"/>
      <c r="AO578" s="113"/>
      <c r="AP578" s="113"/>
      <c r="AQ578" s="113"/>
    </row>
    <row r="579" spans="1:28" s="113" customFormat="1" ht="13.5">
      <c r="A579" s="180">
        <v>9</v>
      </c>
      <c r="B579" s="144">
        <v>544</v>
      </c>
      <c r="C579" s="142" t="s">
        <v>1033</v>
      </c>
      <c r="D579" s="142" t="s">
        <v>1060</v>
      </c>
      <c r="E579" s="142" t="s">
        <v>1061</v>
      </c>
      <c r="F579" s="173">
        <v>0.32</v>
      </c>
      <c r="G579" s="220" t="s">
        <v>207</v>
      </c>
      <c r="H579" s="372" t="s">
        <v>1062</v>
      </c>
      <c r="I579" s="171">
        <v>1.92</v>
      </c>
      <c r="J579" s="171"/>
      <c r="K579" s="173"/>
      <c r="L579" s="173"/>
      <c r="M579" s="172">
        <v>3.6</v>
      </c>
      <c r="N579" s="46">
        <v>7.51</v>
      </c>
      <c r="O579" s="155" t="s">
        <v>128</v>
      </c>
      <c r="P579" s="155"/>
      <c r="Q579" s="155"/>
      <c r="R579" s="155"/>
      <c r="S579" s="155"/>
      <c r="T579" s="155"/>
      <c r="U579" s="155"/>
      <c r="V579" s="155"/>
      <c r="W579" s="444"/>
      <c r="X579" s="170"/>
      <c r="AB579" s="98">
        <f t="shared" si="11"/>
        <v>-0.3099999999999996</v>
      </c>
    </row>
    <row r="580" spans="1:28" s="113" customFormat="1" ht="13.5">
      <c r="A580" s="180"/>
      <c r="B580" s="144">
        <v>545</v>
      </c>
      <c r="C580" s="142"/>
      <c r="D580" s="142"/>
      <c r="E580" s="142" t="s">
        <v>1063</v>
      </c>
      <c r="F580" s="173">
        <v>0.28</v>
      </c>
      <c r="G580" s="220"/>
      <c r="H580" s="372"/>
      <c r="I580" s="171">
        <v>1.68</v>
      </c>
      <c r="J580" s="171"/>
      <c r="K580" s="173"/>
      <c r="L580" s="173"/>
      <c r="M580" s="172"/>
      <c r="N580" s="46"/>
      <c r="O580" s="155" t="s">
        <v>128</v>
      </c>
      <c r="P580" s="155"/>
      <c r="Q580" s="155"/>
      <c r="R580" s="155"/>
      <c r="S580" s="155"/>
      <c r="T580" s="155"/>
      <c r="U580" s="155"/>
      <c r="V580" s="155"/>
      <c r="W580"/>
      <c r="X580" s="170"/>
      <c r="AB580" s="98">
        <f t="shared" si="11"/>
        <v>0</v>
      </c>
    </row>
    <row r="581" spans="1:43" s="6" customFormat="1" ht="13.5">
      <c r="A581" s="224">
        <v>10</v>
      </c>
      <c r="B581" s="144">
        <v>546</v>
      </c>
      <c r="C581" s="142" t="s">
        <v>1033</v>
      </c>
      <c r="D581" s="211" t="s">
        <v>1064</v>
      </c>
      <c r="E581" s="211" t="s">
        <v>827</v>
      </c>
      <c r="F581" s="313">
        <v>6</v>
      </c>
      <c r="G581" s="313" t="s">
        <v>35</v>
      </c>
      <c r="H581" s="371">
        <v>43770</v>
      </c>
      <c r="I581" s="173">
        <f>33/2</f>
        <v>16.5</v>
      </c>
      <c r="J581" s="171"/>
      <c r="K581" s="173"/>
      <c r="L581" s="173"/>
      <c r="M581" s="172">
        <v>33</v>
      </c>
      <c r="N581" s="46">
        <v>66</v>
      </c>
      <c r="O581" s="155" t="s">
        <v>38</v>
      </c>
      <c r="P581" s="155"/>
      <c r="Q581" s="155"/>
      <c r="R581" s="155"/>
      <c r="S581" s="155"/>
      <c r="T581" s="155"/>
      <c r="U581" s="155"/>
      <c r="V581" s="156"/>
      <c r="W581" s="167"/>
      <c r="X581" s="170"/>
      <c r="Y581" s="113"/>
      <c r="Z581" s="113"/>
      <c r="AA581" s="113"/>
      <c r="AB581" s="98">
        <f t="shared" si="11"/>
        <v>0</v>
      </c>
      <c r="AC581" s="113"/>
      <c r="AD581" s="113"/>
      <c r="AE581" s="113"/>
      <c r="AF581" s="113"/>
      <c r="AG581" s="113"/>
      <c r="AH581" s="113"/>
      <c r="AI581" s="113"/>
      <c r="AJ581" s="113"/>
      <c r="AK581" s="113"/>
      <c r="AL581" s="113"/>
      <c r="AM581" s="113"/>
      <c r="AN581" s="113"/>
      <c r="AO581" s="113"/>
      <c r="AP581" s="113"/>
      <c r="AQ581" s="113"/>
    </row>
    <row r="582" spans="1:43" s="6" customFormat="1" ht="13.5">
      <c r="A582" s="224"/>
      <c r="B582" s="144">
        <v>547</v>
      </c>
      <c r="C582" s="142"/>
      <c r="D582" s="211"/>
      <c r="E582" s="211" t="s">
        <v>827</v>
      </c>
      <c r="F582" s="313">
        <v>6</v>
      </c>
      <c r="G582" s="313" t="s">
        <v>35</v>
      </c>
      <c r="H582" s="371">
        <v>43770</v>
      </c>
      <c r="I582" s="173">
        <f>33/2</f>
        <v>16.5</v>
      </c>
      <c r="J582" s="171"/>
      <c r="K582" s="173"/>
      <c r="L582" s="173"/>
      <c r="M582" s="172"/>
      <c r="N582" s="46"/>
      <c r="O582" s="155" t="s">
        <v>38</v>
      </c>
      <c r="P582" s="155"/>
      <c r="Q582" s="155"/>
      <c r="R582" s="155"/>
      <c r="S582" s="155"/>
      <c r="T582" s="155"/>
      <c r="U582" s="155"/>
      <c r="V582" s="156"/>
      <c r="W582" s="167"/>
      <c r="X582" s="170"/>
      <c r="Y582" s="113"/>
      <c r="Z582" s="113"/>
      <c r="AA582" s="113"/>
      <c r="AB582" s="98">
        <f t="shared" si="11"/>
        <v>0</v>
      </c>
      <c r="AC582" s="113"/>
      <c r="AD582" s="113"/>
      <c r="AE582" s="113"/>
      <c r="AF582" s="113"/>
      <c r="AG582" s="113"/>
      <c r="AH582" s="113"/>
      <c r="AI582" s="113"/>
      <c r="AJ582" s="113"/>
      <c r="AK582" s="113"/>
      <c r="AL582" s="113"/>
      <c r="AM582" s="113"/>
      <c r="AN582" s="113"/>
      <c r="AO582" s="113"/>
      <c r="AP582" s="113"/>
      <c r="AQ582" s="113"/>
    </row>
    <row r="583" spans="1:28" s="113" customFormat="1" ht="13.5">
      <c r="A583" s="180">
        <v>11</v>
      </c>
      <c r="B583" s="144">
        <v>548</v>
      </c>
      <c r="C583" s="142" t="s">
        <v>1033</v>
      </c>
      <c r="D583" s="142" t="s">
        <v>1065</v>
      </c>
      <c r="E583" s="142" t="s">
        <v>1066</v>
      </c>
      <c r="F583" s="173">
        <v>2</v>
      </c>
      <c r="G583" s="2" t="s">
        <v>1067</v>
      </c>
      <c r="H583" s="372" t="s">
        <v>1068</v>
      </c>
      <c r="I583" s="266">
        <v>8.5</v>
      </c>
      <c r="J583" s="171"/>
      <c r="K583" s="173"/>
      <c r="L583" s="173"/>
      <c r="M583" s="195">
        <v>8.5</v>
      </c>
      <c r="N583" s="267">
        <v>17</v>
      </c>
      <c r="O583" s="155" t="s">
        <v>128</v>
      </c>
      <c r="P583" s="155"/>
      <c r="Q583" s="155"/>
      <c r="R583" s="155"/>
      <c r="S583" s="155"/>
      <c r="T583" s="155"/>
      <c r="U583" s="155"/>
      <c r="V583" s="155"/>
      <c r="W583"/>
      <c r="X583" s="170"/>
      <c r="AB583" s="98">
        <f t="shared" si="11"/>
        <v>0</v>
      </c>
    </row>
    <row r="584" spans="1:43" s="6" customFormat="1" ht="13.5">
      <c r="A584" s="210">
        <v>12</v>
      </c>
      <c r="B584" s="144">
        <v>549</v>
      </c>
      <c r="C584" s="142" t="s">
        <v>1033</v>
      </c>
      <c r="D584" s="211" t="s">
        <v>1069</v>
      </c>
      <c r="E584" s="211" t="s">
        <v>430</v>
      </c>
      <c r="F584" s="313">
        <v>2</v>
      </c>
      <c r="G584" s="313" t="s">
        <v>35</v>
      </c>
      <c r="H584" s="371" t="s">
        <v>1059</v>
      </c>
      <c r="I584" s="171">
        <v>8.5</v>
      </c>
      <c r="J584" s="171"/>
      <c r="K584" s="173"/>
      <c r="L584" s="173"/>
      <c r="M584" s="195">
        <v>8.5</v>
      </c>
      <c r="N584" s="313">
        <v>17</v>
      </c>
      <c r="O584" s="155" t="s">
        <v>128</v>
      </c>
      <c r="P584" s="155"/>
      <c r="Q584" s="155"/>
      <c r="R584" s="155"/>
      <c r="S584" s="155"/>
      <c r="T584" s="155"/>
      <c r="U584" s="155"/>
      <c r="V584" s="156"/>
      <c r="W584"/>
      <c r="X584" s="170"/>
      <c r="Y584" s="113"/>
      <c r="Z584" s="113"/>
      <c r="AA584" s="113"/>
      <c r="AB584" s="98">
        <f t="shared" si="11"/>
        <v>0</v>
      </c>
      <c r="AC584" s="113"/>
      <c r="AD584" s="113"/>
      <c r="AE584" s="113"/>
      <c r="AF584" s="113"/>
      <c r="AG584" s="113"/>
      <c r="AH584" s="113"/>
      <c r="AI584" s="113"/>
      <c r="AJ584" s="113"/>
      <c r="AK584" s="113"/>
      <c r="AL584" s="113"/>
      <c r="AM584" s="113"/>
      <c r="AN584" s="113"/>
      <c r="AO584" s="113"/>
      <c r="AP584" s="113"/>
      <c r="AQ584" s="113"/>
    </row>
    <row r="585" spans="1:43" s="6" customFormat="1" ht="13.5">
      <c r="A585" s="224">
        <v>13</v>
      </c>
      <c r="B585" s="144">
        <v>550</v>
      </c>
      <c r="C585" s="142" t="s">
        <v>1033</v>
      </c>
      <c r="D585" s="211" t="s">
        <v>1070</v>
      </c>
      <c r="E585" s="142" t="s">
        <v>1071</v>
      </c>
      <c r="F585" s="313">
        <v>1</v>
      </c>
      <c r="G585" s="144" t="s">
        <v>69</v>
      </c>
      <c r="H585" s="371" t="s">
        <v>1072</v>
      </c>
      <c r="I585" s="173">
        <v>6</v>
      </c>
      <c r="J585" s="171"/>
      <c r="K585" s="173"/>
      <c r="L585" s="173"/>
      <c r="M585" s="172">
        <v>19.5</v>
      </c>
      <c r="N585" s="313">
        <v>60.9</v>
      </c>
      <c r="O585" s="155" t="s">
        <v>128</v>
      </c>
      <c r="P585" s="155"/>
      <c r="Q585" s="155"/>
      <c r="R585" s="155"/>
      <c r="S585" s="155"/>
      <c r="T585" s="155"/>
      <c r="U585" s="155"/>
      <c r="V585" s="156"/>
      <c r="W585" s="167"/>
      <c r="X585" s="170"/>
      <c r="Y585" s="113"/>
      <c r="Z585" s="113"/>
      <c r="AA585" s="113"/>
      <c r="AB585" s="98">
        <f t="shared" si="11"/>
        <v>-21.9</v>
      </c>
      <c r="AC585" s="113"/>
      <c r="AD585" s="113"/>
      <c r="AE585" s="113"/>
      <c r="AF585" s="113"/>
      <c r="AG585" s="113"/>
      <c r="AH585" s="113"/>
      <c r="AI585" s="113"/>
      <c r="AJ585" s="113"/>
      <c r="AK585" s="113"/>
      <c r="AL585" s="113"/>
      <c r="AM585" s="113"/>
      <c r="AN585" s="113"/>
      <c r="AO585" s="113"/>
      <c r="AP585" s="113"/>
      <c r="AQ585" s="113"/>
    </row>
    <row r="586" spans="1:43" s="6" customFormat="1" ht="13.5">
      <c r="A586" s="224"/>
      <c r="B586" s="144">
        <v>551</v>
      </c>
      <c r="C586" s="142"/>
      <c r="D586" s="211"/>
      <c r="E586" s="211" t="s">
        <v>325</v>
      </c>
      <c r="F586" s="313">
        <v>4</v>
      </c>
      <c r="G586" s="144" t="s">
        <v>69</v>
      </c>
      <c r="H586" s="371"/>
      <c r="I586" s="173">
        <v>13.5</v>
      </c>
      <c r="J586" s="171"/>
      <c r="K586" s="173"/>
      <c r="L586" s="173"/>
      <c r="M586" s="172"/>
      <c r="N586" s="313"/>
      <c r="O586" s="155" t="s">
        <v>128</v>
      </c>
      <c r="P586" s="155"/>
      <c r="Q586" s="155"/>
      <c r="R586" s="155"/>
      <c r="S586" s="155"/>
      <c r="T586" s="155"/>
      <c r="U586" s="155"/>
      <c r="V586" s="156"/>
      <c r="W586" s="167"/>
      <c r="X586" s="170"/>
      <c r="Y586" s="113"/>
      <c r="Z586" s="113"/>
      <c r="AA586" s="113"/>
      <c r="AB586" s="98">
        <f t="shared" si="11"/>
        <v>0</v>
      </c>
      <c r="AC586" s="113"/>
      <c r="AD586" s="113"/>
      <c r="AE586" s="113"/>
      <c r="AF586" s="113"/>
      <c r="AG586" s="113"/>
      <c r="AH586" s="113"/>
      <c r="AI586" s="113"/>
      <c r="AJ586" s="113"/>
      <c r="AK586" s="113"/>
      <c r="AL586" s="113"/>
      <c r="AM586" s="113"/>
      <c r="AN586" s="113"/>
      <c r="AO586" s="113"/>
      <c r="AP586" s="113"/>
      <c r="AQ586" s="113"/>
    </row>
    <row r="587" spans="1:43" s="6" customFormat="1" ht="13.5">
      <c r="A587" s="224">
        <v>14</v>
      </c>
      <c r="B587" s="144">
        <v>552</v>
      </c>
      <c r="C587" s="142" t="s">
        <v>1033</v>
      </c>
      <c r="D587" s="312" t="s">
        <v>1073</v>
      </c>
      <c r="E587" s="211" t="s">
        <v>1074</v>
      </c>
      <c r="F587" s="313">
        <v>2</v>
      </c>
      <c r="G587" s="313" t="s">
        <v>437</v>
      </c>
      <c r="H587" s="371" t="s">
        <v>1075</v>
      </c>
      <c r="I587" s="426">
        <v>8.5</v>
      </c>
      <c r="J587" s="171"/>
      <c r="K587" s="173"/>
      <c r="L587" s="173"/>
      <c r="M587" s="195">
        <v>8.5</v>
      </c>
      <c r="N587" s="426">
        <v>17</v>
      </c>
      <c r="O587" s="155" t="s">
        <v>128</v>
      </c>
      <c r="P587" s="155"/>
      <c r="Q587" s="155"/>
      <c r="R587" s="155"/>
      <c r="S587" s="155"/>
      <c r="T587" s="155"/>
      <c r="U587" s="155"/>
      <c r="V587" s="156"/>
      <c r="W587"/>
      <c r="X587" s="170"/>
      <c r="Y587" s="113"/>
      <c r="Z587" s="113"/>
      <c r="AA587" s="113"/>
      <c r="AB587" s="98">
        <f t="shared" si="11"/>
        <v>0</v>
      </c>
      <c r="AC587" s="113"/>
      <c r="AD587" s="113"/>
      <c r="AE587" s="113"/>
      <c r="AF587" s="113"/>
      <c r="AG587" s="113"/>
      <c r="AH587" s="113"/>
      <c r="AI587" s="113"/>
      <c r="AJ587" s="113"/>
      <c r="AK587" s="113"/>
      <c r="AL587" s="113"/>
      <c r="AM587" s="113"/>
      <c r="AN587" s="113"/>
      <c r="AO587" s="113"/>
      <c r="AP587" s="113"/>
      <c r="AQ587" s="113"/>
    </row>
    <row r="588" spans="1:28" s="113" customFormat="1" ht="13.5">
      <c r="A588" s="180">
        <v>15</v>
      </c>
      <c r="B588" s="144">
        <v>553</v>
      </c>
      <c r="C588" s="142" t="s">
        <v>1033</v>
      </c>
      <c r="D588" s="257" t="s">
        <v>1076</v>
      </c>
      <c r="E588" s="142" t="s">
        <v>1077</v>
      </c>
      <c r="F588" s="182">
        <v>0.32</v>
      </c>
      <c r="G588" s="2" t="s">
        <v>207</v>
      </c>
      <c r="H588" s="372">
        <v>43770</v>
      </c>
      <c r="I588" s="427">
        <v>1.92</v>
      </c>
      <c r="J588" s="171"/>
      <c r="K588" s="173"/>
      <c r="L588" s="173"/>
      <c r="M588" s="195">
        <v>1.92</v>
      </c>
      <c r="N588" s="427">
        <v>4</v>
      </c>
      <c r="O588" s="155" t="s">
        <v>128</v>
      </c>
      <c r="P588" s="155"/>
      <c r="Q588" s="155"/>
      <c r="R588" s="155"/>
      <c r="S588" s="155"/>
      <c r="T588" s="155"/>
      <c r="U588" s="155"/>
      <c r="V588" s="155"/>
      <c r="W588"/>
      <c r="X588" s="170"/>
      <c r="AB588" s="98">
        <f t="shared" si="11"/>
        <v>-0.16000000000000014</v>
      </c>
    </row>
    <row r="589" spans="1:43" s="6" customFormat="1" ht="13.5">
      <c r="A589" s="224">
        <v>16</v>
      </c>
      <c r="B589" s="144">
        <v>554</v>
      </c>
      <c r="C589" s="142" t="s">
        <v>1033</v>
      </c>
      <c r="D589" s="211" t="s">
        <v>1078</v>
      </c>
      <c r="E589" s="211" t="s">
        <v>1079</v>
      </c>
      <c r="F589" s="182">
        <v>0.5</v>
      </c>
      <c r="G589" s="313" t="s">
        <v>207</v>
      </c>
      <c r="H589" s="371" t="s">
        <v>1080</v>
      </c>
      <c r="I589" s="428">
        <v>3</v>
      </c>
      <c r="J589" s="171"/>
      <c r="K589" s="173"/>
      <c r="L589" s="173"/>
      <c r="M589" s="172">
        <v>6</v>
      </c>
      <c r="N589" s="46">
        <v>12.01</v>
      </c>
      <c r="O589" s="155" t="s">
        <v>128</v>
      </c>
      <c r="P589" s="155"/>
      <c r="Q589" s="155"/>
      <c r="R589" s="155"/>
      <c r="S589" s="155"/>
      <c r="T589" s="155"/>
      <c r="U589" s="155"/>
      <c r="V589" s="156"/>
      <c r="W589" s="444"/>
      <c r="X589" s="170"/>
      <c r="Y589" s="113"/>
      <c r="Z589" s="113"/>
      <c r="AA589" s="113"/>
      <c r="AB589" s="98">
        <f t="shared" si="11"/>
        <v>-0.009999999999999787</v>
      </c>
      <c r="AC589" s="113"/>
      <c r="AD589" s="113"/>
      <c r="AE589" s="113"/>
      <c r="AF589" s="113"/>
      <c r="AG589" s="113"/>
      <c r="AH589" s="113"/>
      <c r="AI589" s="113"/>
      <c r="AJ589" s="113"/>
      <c r="AK589" s="113"/>
      <c r="AL589" s="113"/>
      <c r="AM589" s="113"/>
      <c r="AN589" s="113"/>
      <c r="AO589" s="113"/>
      <c r="AP589" s="113"/>
      <c r="AQ589" s="113"/>
    </row>
    <row r="590" spans="1:43" s="6" customFormat="1" ht="13.5">
      <c r="A590" s="224"/>
      <c r="B590" s="144">
        <v>555</v>
      </c>
      <c r="C590" s="142"/>
      <c r="D590" s="211"/>
      <c r="E590" s="211" t="s">
        <v>1079</v>
      </c>
      <c r="F590" s="182">
        <v>0.5</v>
      </c>
      <c r="G590" s="313" t="s">
        <v>207</v>
      </c>
      <c r="H590" s="371"/>
      <c r="I590" s="428">
        <v>3</v>
      </c>
      <c r="J590" s="171"/>
      <c r="K590" s="173"/>
      <c r="L590" s="173"/>
      <c r="M590" s="172"/>
      <c r="N590" s="46"/>
      <c r="O590" s="155" t="s">
        <v>128</v>
      </c>
      <c r="P590" s="155"/>
      <c r="Q590" s="155"/>
      <c r="R590" s="155"/>
      <c r="S590" s="155"/>
      <c r="T590" s="155"/>
      <c r="U590" s="155"/>
      <c r="V590" s="156"/>
      <c r="W590"/>
      <c r="X590" s="170"/>
      <c r="Y590" s="113"/>
      <c r="Z590" s="113"/>
      <c r="AA590" s="113"/>
      <c r="AB590" s="98">
        <f t="shared" si="11"/>
        <v>0</v>
      </c>
      <c r="AC590" s="113"/>
      <c r="AD590" s="113"/>
      <c r="AE590" s="113"/>
      <c r="AF590" s="113"/>
      <c r="AG590" s="113"/>
      <c r="AH590" s="113"/>
      <c r="AI590" s="113"/>
      <c r="AJ590" s="113"/>
      <c r="AK590" s="113"/>
      <c r="AL590" s="113"/>
      <c r="AM590" s="113"/>
      <c r="AN590" s="113"/>
      <c r="AO590" s="113"/>
      <c r="AP590" s="113"/>
      <c r="AQ590" s="113"/>
    </row>
    <row r="591" spans="1:43" s="6" customFormat="1" ht="13.5">
      <c r="A591" s="224">
        <v>17</v>
      </c>
      <c r="B591" s="144">
        <v>556</v>
      </c>
      <c r="C591" s="142" t="s">
        <v>1033</v>
      </c>
      <c r="D591" s="211" t="s">
        <v>1081</v>
      </c>
      <c r="E591" s="211" t="s">
        <v>1082</v>
      </c>
      <c r="F591" s="144">
        <v>1</v>
      </c>
      <c r="G591" s="313" t="s">
        <v>437</v>
      </c>
      <c r="H591" s="371" t="s">
        <v>1083</v>
      </c>
      <c r="I591" s="426">
        <v>6</v>
      </c>
      <c r="J591" s="171"/>
      <c r="K591" s="173"/>
      <c r="L591" s="173"/>
      <c r="M591" s="195">
        <v>6</v>
      </c>
      <c r="N591" s="426">
        <v>12.25</v>
      </c>
      <c r="O591" s="155" t="s">
        <v>128</v>
      </c>
      <c r="P591" s="155"/>
      <c r="Q591" s="155"/>
      <c r="R591" s="155"/>
      <c r="S591" s="155"/>
      <c r="T591" s="155"/>
      <c r="U591" s="155"/>
      <c r="V591" s="156"/>
      <c r="W591" s="398"/>
      <c r="X591" s="170"/>
      <c r="Y591" s="113"/>
      <c r="Z591" s="113"/>
      <c r="AA591" s="113"/>
      <c r="AB591" s="98">
        <f t="shared" si="11"/>
        <v>-0.25</v>
      </c>
      <c r="AC591" s="113"/>
      <c r="AD591" s="113"/>
      <c r="AE591" s="113"/>
      <c r="AF591" s="113"/>
      <c r="AG591" s="113"/>
      <c r="AH591" s="113"/>
      <c r="AI591" s="113"/>
      <c r="AJ591" s="113"/>
      <c r="AK591" s="113"/>
      <c r="AL591" s="113"/>
      <c r="AM591" s="113"/>
      <c r="AN591" s="113"/>
      <c r="AO591" s="113"/>
      <c r="AP591" s="113"/>
      <c r="AQ591" s="113"/>
    </row>
    <row r="592" spans="1:43" s="6" customFormat="1" ht="24">
      <c r="A592" s="224">
        <v>18</v>
      </c>
      <c r="B592" s="144">
        <v>557</v>
      </c>
      <c r="C592" s="142" t="s">
        <v>1033</v>
      </c>
      <c r="D592" s="211" t="s">
        <v>1084</v>
      </c>
      <c r="E592" s="211" t="s">
        <v>1085</v>
      </c>
      <c r="F592" s="144">
        <v>0.5</v>
      </c>
      <c r="G592" s="313" t="s">
        <v>1086</v>
      </c>
      <c r="H592" s="371">
        <v>43770</v>
      </c>
      <c r="I592" s="426">
        <v>3</v>
      </c>
      <c r="J592" s="171"/>
      <c r="K592" s="173"/>
      <c r="L592" s="173"/>
      <c r="M592" s="195">
        <v>3</v>
      </c>
      <c r="N592" s="426">
        <v>6</v>
      </c>
      <c r="O592" s="155" t="s">
        <v>128</v>
      </c>
      <c r="P592" s="155"/>
      <c r="Q592" s="155"/>
      <c r="R592" s="155"/>
      <c r="S592" s="155"/>
      <c r="T592" s="155"/>
      <c r="U592" s="155"/>
      <c r="V592" s="156"/>
      <c r="W592"/>
      <c r="X592" s="170"/>
      <c r="Y592" s="113"/>
      <c r="Z592" s="113"/>
      <c r="AA592" s="113"/>
      <c r="AB592" s="98">
        <f t="shared" si="11"/>
        <v>0</v>
      </c>
      <c r="AC592" s="113"/>
      <c r="AD592" s="113"/>
      <c r="AE592" s="113"/>
      <c r="AF592" s="113"/>
      <c r="AG592" s="113"/>
      <c r="AH592" s="113"/>
      <c r="AI592" s="113"/>
      <c r="AJ592" s="113"/>
      <c r="AK592" s="113"/>
      <c r="AL592" s="113"/>
      <c r="AM592" s="113"/>
      <c r="AN592" s="113"/>
      <c r="AO592" s="113"/>
      <c r="AP592" s="113"/>
      <c r="AQ592" s="113"/>
    </row>
    <row r="593" spans="1:43" s="6" customFormat="1" ht="13.5">
      <c r="A593" s="224">
        <v>19</v>
      </c>
      <c r="B593" s="144">
        <v>558</v>
      </c>
      <c r="C593" s="142" t="s">
        <v>1033</v>
      </c>
      <c r="D593" s="211" t="s">
        <v>1087</v>
      </c>
      <c r="E593" s="211" t="s">
        <v>1088</v>
      </c>
      <c r="F593" s="313">
        <v>0.5</v>
      </c>
      <c r="G593" s="313" t="s">
        <v>207</v>
      </c>
      <c r="H593" s="371" t="s">
        <v>1089</v>
      </c>
      <c r="I593" s="313">
        <v>3</v>
      </c>
      <c r="J593" s="171"/>
      <c r="K593" s="173"/>
      <c r="L593" s="173"/>
      <c r="M593" s="195">
        <v>3</v>
      </c>
      <c r="N593" s="313">
        <v>8</v>
      </c>
      <c r="O593" s="155" t="s">
        <v>128</v>
      </c>
      <c r="P593" s="155"/>
      <c r="Q593" s="155"/>
      <c r="R593" s="155"/>
      <c r="S593" s="155"/>
      <c r="T593" s="155"/>
      <c r="U593" s="155"/>
      <c r="V593" s="156"/>
      <c r="W593"/>
      <c r="X593" s="170"/>
      <c r="Y593" s="113"/>
      <c r="Z593" s="113"/>
      <c r="AA593" s="113"/>
      <c r="AB593" s="98">
        <f t="shared" si="11"/>
        <v>-2</v>
      </c>
      <c r="AC593" s="113"/>
      <c r="AD593" s="113"/>
      <c r="AE593" s="113"/>
      <c r="AF593" s="113"/>
      <c r="AG593" s="113"/>
      <c r="AH593" s="113"/>
      <c r="AI593" s="113"/>
      <c r="AJ593" s="113"/>
      <c r="AK593" s="113"/>
      <c r="AL593" s="113"/>
      <c r="AM593" s="113"/>
      <c r="AN593" s="113"/>
      <c r="AO593" s="113"/>
      <c r="AP593" s="113"/>
      <c r="AQ593" s="113"/>
    </row>
    <row r="594" spans="1:43" s="6" customFormat="1" ht="13.5">
      <c r="A594" s="224">
        <v>20</v>
      </c>
      <c r="B594" s="144">
        <v>559</v>
      </c>
      <c r="C594" s="142" t="s">
        <v>1033</v>
      </c>
      <c r="D594" s="211" t="s">
        <v>1090</v>
      </c>
      <c r="E594" s="211" t="s">
        <v>1091</v>
      </c>
      <c r="F594" s="313">
        <v>0.32</v>
      </c>
      <c r="G594" s="313" t="s">
        <v>207</v>
      </c>
      <c r="H594" s="371">
        <v>43770</v>
      </c>
      <c r="I594" s="313">
        <v>1.92</v>
      </c>
      <c r="J594" s="171"/>
      <c r="K594" s="173"/>
      <c r="L594" s="173"/>
      <c r="M594" s="195">
        <v>1.92</v>
      </c>
      <c r="N594" s="313">
        <v>4.02</v>
      </c>
      <c r="O594" s="155" t="s">
        <v>128</v>
      </c>
      <c r="P594" s="155"/>
      <c r="Q594" s="155"/>
      <c r="R594" s="155"/>
      <c r="S594" s="155"/>
      <c r="T594" s="155"/>
      <c r="U594" s="155"/>
      <c r="V594" s="156"/>
      <c r="W594" s="398"/>
      <c r="X594" s="170"/>
      <c r="Y594" s="113"/>
      <c r="Z594" s="113"/>
      <c r="AA594" s="113"/>
      <c r="AB594" s="98">
        <f t="shared" si="11"/>
        <v>-0.17999999999999972</v>
      </c>
      <c r="AC594" s="113"/>
      <c r="AD594" s="113"/>
      <c r="AE594" s="113"/>
      <c r="AF594" s="113"/>
      <c r="AG594" s="113"/>
      <c r="AH594" s="113"/>
      <c r="AI594" s="113"/>
      <c r="AJ594" s="113"/>
      <c r="AK594" s="113"/>
      <c r="AL594" s="113"/>
      <c r="AM594" s="113"/>
      <c r="AN594" s="113"/>
      <c r="AO594" s="113"/>
      <c r="AP594" s="113"/>
      <c r="AQ594" s="113"/>
    </row>
    <row r="595" spans="1:43" s="6" customFormat="1" ht="13.5">
      <c r="A595" s="224">
        <v>21</v>
      </c>
      <c r="B595" s="144">
        <v>560</v>
      </c>
      <c r="C595" s="142" t="s">
        <v>1033</v>
      </c>
      <c r="D595" s="211" t="s">
        <v>1092</v>
      </c>
      <c r="E595" s="211" t="s">
        <v>1093</v>
      </c>
      <c r="F595" s="313">
        <v>0.5</v>
      </c>
      <c r="G595" s="313" t="s">
        <v>207</v>
      </c>
      <c r="H595" s="371" t="s">
        <v>1083</v>
      </c>
      <c r="I595" s="313">
        <v>3</v>
      </c>
      <c r="J595" s="171"/>
      <c r="K595" s="173"/>
      <c r="L595" s="173"/>
      <c r="M595" s="195">
        <v>3</v>
      </c>
      <c r="N595" s="313">
        <v>6</v>
      </c>
      <c r="O595" s="155" t="s">
        <v>128</v>
      </c>
      <c r="P595" s="155"/>
      <c r="Q595" s="155"/>
      <c r="R595" s="155"/>
      <c r="S595" s="155"/>
      <c r="T595" s="155"/>
      <c r="U595" s="155"/>
      <c r="V595" s="156"/>
      <c r="W595" s="398"/>
      <c r="X595" s="170"/>
      <c r="Y595" s="113"/>
      <c r="Z595" s="113"/>
      <c r="AA595" s="113"/>
      <c r="AB595" s="98">
        <f t="shared" si="11"/>
        <v>0</v>
      </c>
      <c r="AC595" s="113"/>
      <c r="AD595" s="113"/>
      <c r="AE595" s="113"/>
      <c r="AF595" s="113"/>
      <c r="AG595" s="113"/>
      <c r="AH595" s="113"/>
      <c r="AI595" s="113"/>
      <c r="AJ595" s="113"/>
      <c r="AK595" s="113"/>
      <c r="AL595" s="113"/>
      <c r="AM595" s="113"/>
      <c r="AN595" s="113"/>
      <c r="AO595" s="113"/>
      <c r="AP595" s="113"/>
      <c r="AQ595" s="113"/>
    </row>
    <row r="596" spans="1:28" s="114" customFormat="1" ht="13.5">
      <c r="A596" s="187">
        <v>22</v>
      </c>
      <c r="B596" s="144">
        <v>561</v>
      </c>
      <c r="C596" s="186" t="s">
        <v>1033</v>
      </c>
      <c r="D596" s="186" t="s">
        <v>1094</v>
      </c>
      <c r="E596" s="186" t="s">
        <v>1095</v>
      </c>
      <c r="F596" s="182">
        <v>1.17</v>
      </c>
      <c r="G596" t="s">
        <v>1096</v>
      </c>
      <c r="H596" s="404" t="s">
        <v>1097</v>
      </c>
      <c r="I596" s="198">
        <v>6.425</v>
      </c>
      <c r="J596" s="198"/>
      <c r="K596" s="225"/>
      <c r="L596" s="225"/>
      <c r="M596" s="263">
        <v>6.12</v>
      </c>
      <c r="N596" s="198">
        <v>12.25</v>
      </c>
      <c r="O596" s="184" t="s">
        <v>128</v>
      </c>
      <c r="P596" s="184"/>
      <c r="Q596" s="184"/>
      <c r="R596" s="184"/>
      <c r="S596" s="184"/>
      <c r="T596" s="184"/>
      <c r="U596" s="184"/>
      <c r="V596" s="184"/>
      <c r="W596" t="s">
        <v>1098</v>
      </c>
      <c r="X596" s="445"/>
      <c r="AB596" s="98">
        <f t="shared" si="11"/>
        <v>-0.009999999999999787</v>
      </c>
    </row>
    <row r="597" spans="1:43" s="6" customFormat="1" ht="13.5">
      <c r="A597" s="224">
        <v>23</v>
      </c>
      <c r="B597" s="144">
        <v>562</v>
      </c>
      <c r="C597" s="142" t="s">
        <v>1033</v>
      </c>
      <c r="D597" s="211" t="s">
        <v>1099</v>
      </c>
      <c r="E597" s="211" t="s">
        <v>1100</v>
      </c>
      <c r="F597" s="313">
        <v>4</v>
      </c>
      <c r="G597" s="313" t="s">
        <v>35</v>
      </c>
      <c r="H597" s="371" t="s">
        <v>1101</v>
      </c>
      <c r="I597" s="313">
        <v>13.5</v>
      </c>
      <c r="J597" s="171"/>
      <c r="K597" s="173"/>
      <c r="L597" s="173"/>
      <c r="M597" s="172">
        <v>39</v>
      </c>
      <c r="N597" s="313">
        <v>122.7</v>
      </c>
      <c r="O597" s="155" t="s">
        <v>38</v>
      </c>
      <c r="P597" s="155"/>
      <c r="Q597" s="155"/>
      <c r="R597" s="155"/>
      <c r="S597" s="155"/>
      <c r="T597" s="155"/>
      <c r="U597" s="155"/>
      <c r="V597" s="156"/>
      <c r="W597" s="167"/>
      <c r="X597" s="170"/>
      <c r="Y597" s="113"/>
      <c r="Z597" s="113"/>
      <c r="AA597" s="113"/>
      <c r="AB597" s="98">
        <f t="shared" si="11"/>
        <v>-44.7</v>
      </c>
      <c r="AC597" s="113"/>
      <c r="AD597" s="113"/>
      <c r="AE597" s="113"/>
      <c r="AF597" s="113"/>
      <c r="AG597" s="113"/>
      <c r="AH597" s="113"/>
      <c r="AI597" s="113"/>
      <c r="AJ597" s="113"/>
      <c r="AK597" s="113"/>
      <c r="AL597" s="113"/>
      <c r="AM597" s="113"/>
      <c r="AN597" s="113"/>
      <c r="AO597" s="113"/>
      <c r="AP597" s="113"/>
      <c r="AQ597" s="113"/>
    </row>
    <row r="598" spans="1:43" s="6" customFormat="1" ht="13.5">
      <c r="A598" s="224"/>
      <c r="B598" s="144">
        <v>563</v>
      </c>
      <c r="C598" s="142"/>
      <c r="D598" s="211"/>
      <c r="E598" s="211" t="s">
        <v>1100</v>
      </c>
      <c r="F598" s="313">
        <v>4</v>
      </c>
      <c r="G598" s="313" t="s">
        <v>35</v>
      </c>
      <c r="H598" s="371"/>
      <c r="I598" s="313">
        <v>13.5</v>
      </c>
      <c r="J598" s="171"/>
      <c r="K598" s="173"/>
      <c r="L598" s="173"/>
      <c r="M598" s="172"/>
      <c r="N598" s="313"/>
      <c r="O598" s="155" t="s">
        <v>38</v>
      </c>
      <c r="P598" s="155"/>
      <c r="Q598" s="155"/>
      <c r="R598" s="155"/>
      <c r="S598" s="155"/>
      <c r="T598" s="155"/>
      <c r="U598" s="155"/>
      <c r="V598" s="156"/>
      <c r="W598" s="167"/>
      <c r="X598" s="170"/>
      <c r="Y598" s="113"/>
      <c r="Z598" s="113"/>
      <c r="AA598" s="113"/>
      <c r="AB598" s="98">
        <f t="shared" si="11"/>
        <v>0</v>
      </c>
      <c r="AC598" s="113"/>
      <c r="AD598" s="113"/>
      <c r="AE598" s="113"/>
      <c r="AF598" s="113"/>
      <c r="AG598" s="113"/>
      <c r="AH598" s="113"/>
      <c r="AI598" s="113"/>
      <c r="AJ598" s="113"/>
      <c r="AK598" s="113"/>
      <c r="AL598" s="113"/>
      <c r="AM598" s="113"/>
      <c r="AN598" s="113"/>
      <c r="AO598" s="113"/>
      <c r="AP598" s="113"/>
      <c r="AQ598" s="113"/>
    </row>
    <row r="599" spans="1:43" s="6" customFormat="1" ht="13.5">
      <c r="A599" s="224"/>
      <c r="B599" s="144">
        <v>564</v>
      </c>
      <c r="C599" s="142"/>
      <c r="D599" s="211"/>
      <c r="E599" s="211" t="s">
        <v>1102</v>
      </c>
      <c r="F599" s="313">
        <v>1</v>
      </c>
      <c r="G599" s="313" t="s">
        <v>35</v>
      </c>
      <c r="H599" s="371"/>
      <c r="I599" s="313">
        <v>6</v>
      </c>
      <c r="J599" s="171"/>
      <c r="K599" s="173"/>
      <c r="L599" s="173"/>
      <c r="M599" s="172"/>
      <c r="N599" s="313"/>
      <c r="O599" s="155" t="s">
        <v>38</v>
      </c>
      <c r="P599" s="155"/>
      <c r="Q599" s="155"/>
      <c r="R599" s="155"/>
      <c r="S599" s="155"/>
      <c r="T599" s="155"/>
      <c r="U599" s="155"/>
      <c r="V599" s="156"/>
      <c r="W599" s="167"/>
      <c r="X599" s="170"/>
      <c r="Y599" s="113"/>
      <c r="Z599" s="113"/>
      <c r="AA599" s="113"/>
      <c r="AB599" s="98">
        <f t="shared" si="11"/>
        <v>0</v>
      </c>
      <c r="AC599" s="113"/>
      <c r="AD599" s="113"/>
      <c r="AE599" s="113"/>
      <c r="AF599" s="113"/>
      <c r="AG599" s="113"/>
      <c r="AH599" s="113"/>
      <c r="AI599" s="113"/>
      <c r="AJ599" s="113"/>
      <c r="AK599" s="113"/>
      <c r="AL599" s="113"/>
      <c r="AM599" s="113"/>
      <c r="AN599" s="113"/>
      <c r="AO599" s="113"/>
      <c r="AP599" s="113"/>
      <c r="AQ599" s="113"/>
    </row>
    <row r="600" spans="1:43" s="6" customFormat="1" ht="13.5">
      <c r="A600" s="224"/>
      <c r="B600" s="144">
        <v>565</v>
      </c>
      <c r="C600" s="142"/>
      <c r="D600" s="211"/>
      <c r="E600" s="211" t="s">
        <v>1102</v>
      </c>
      <c r="F600" s="313">
        <v>1</v>
      </c>
      <c r="G600" s="313" t="s">
        <v>35</v>
      </c>
      <c r="H600" s="371"/>
      <c r="I600" s="313">
        <v>6</v>
      </c>
      <c r="J600" s="171"/>
      <c r="K600" s="173"/>
      <c r="L600" s="173"/>
      <c r="M600" s="172"/>
      <c r="N600" s="313"/>
      <c r="O600" s="155" t="s">
        <v>38</v>
      </c>
      <c r="P600" s="155"/>
      <c r="Q600" s="155"/>
      <c r="R600" s="155"/>
      <c r="S600" s="155"/>
      <c r="T600" s="155"/>
      <c r="U600" s="155"/>
      <c r="V600" s="156"/>
      <c r="W600" s="167"/>
      <c r="X600" s="170"/>
      <c r="Y600" s="113"/>
      <c r="Z600" s="113"/>
      <c r="AA600" s="113"/>
      <c r="AB600" s="98">
        <f t="shared" si="11"/>
        <v>0</v>
      </c>
      <c r="AC600" s="113"/>
      <c r="AD600" s="113"/>
      <c r="AE600" s="113"/>
      <c r="AF600" s="113"/>
      <c r="AG600" s="113"/>
      <c r="AH600" s="113"/>
      <c r="AI600" s="113"/>
      <c r="AJ600" s="113"/>
      <c r="AK600" s="113"/>
      <c r="AL600" s="113"/>
      <c r="AM600" s="113"/>
      <c r="AN600" s="113"/>
      <c r="AO600" s="113"/>
      <c r="AP600" s="113"/>
      <c r="AQ600" s="113"/>
    </row>
    <row r="601" spans="1:43" s="6" customFormat="1" ht="24">
      <c r="A601" s="224">
        <v>24</v>
      </c>
      <c r="B601" s="144">
        <v>566</v>
      </c>
      <c r="C601" s="142" t="s">
        <v>1033</v>
      </c>
      <c r="D601" s="211" t="s">
        <v>1103</v>
      </c>
      <c r="E601" s="142" t="s">
        <v>1104</v>
      </c>
      <c r="F601" s="144">
        <v>1.5</v>
      </c>
      <c r="G601" s="313" t="s">
        <v>1105</v>
      </c>
      <c r="H601" s="371" t="s">
        <v>1106</v>
      </c>
      <c r="I601" s="426">
        <v>7.25</v>
      </c>
      <c r="J601" s="171"/>
      <c r="K601" s="173"/>
      <c r="L601" s="173"/>
      <c r="M601" s="172">
        <v>17.5</v>
      </c>
      <c r="N601" s="46">
        <v>35</v>
      </c>
      <c r="O601" s="155" t="s">
        <v>128</v>
      </c>
      <c r="P601" s="155"/>
      <c r="Q601" s="155"/>
      <c r="R601" s="155"/>
      <c r="S601" s="155"/>
      <c r="T601" s="155"/>
      <c r="U601" s="155"/>
      <c r="V601" s="156"/>
      <c r="W601" s="167"/>
      <c r="X601" s="170"/>
      <c r="Y601" s="113"/>
      <c r="Z601" s="113"/>
      <c r="AA601" s="113"/>
      <c r="AB601" s="98">
        <f t="shared" si="11"/>
        <v>0</v>
      </c>
      <c r="AC601" s="113"/>
      <c r="AD601" s="113"/>
      <c r="AE601" s="113"/>
      <c r="AF601" s="113"/>
      <c r="AG601" s="113"/>
      <c r="AH601" s="113"/>
      <c r="AI601" s="113"/>
      <c r="AJ601" s="113"/>
      <c r="AK601" s="113"/>
      <c r="AL601" s="113"/>
      <c r="AM601" s="113"/>
      <c r="AN601" s="113"/>
      <c r="AO601" s="113"/>
      <c r="AP601" s="113"/>
      <c r="AQ601" s="113"/>
    </row>
    <row r="602" spans="1:43" s="6" customFormat="1" ht="24">
      <c r="A602" s="224"/>
      <c r="B602" s="144">
        <v>567</v>
      </c>
      <c r="C602" s="142"/>
      <c r="D602" s="211"/>
      <c r="E602" s="142" t="s">
        <v>1104</v>
      </c>
      <c r="F602" s="313">
        <v>1.5</v>
      </c>
      <c r="G602" s="313" t="s">
        <v>1107</v>
      </c>
      <c r="H602" s="371"/>
      <c r="I602" s="426">
        <v>7.25</v>
      </c>
      <c r="J602" s="171"/>
      <c r="K602" s="173"/>
      <c r="L602" s="173"/>
      <c r="M602" s="172"/>
      <c r="N602" s="46"/>
      <c r="O602" s="155" t="s">
        <v>128</v>
      </c>
      <c r="P602" s="155"/>
      <c r="Q602" s="155"/>
      <c r="R602" s="155"/>
      <c r="S602" s="155"/>
      <c r="T602" s="155"/>
      <c r="U602" s="155"/>
      <c r="V602" s="156"/>
      <c r="W602" s="167"/>
      <c r="X602" s="170"/>
      <c r="Y602" s="113"/>
      <c r="Z602" s="113"/>
      <c r="AA602" s="113"/>
      <c r="AB602" s="98">
        <f t="shared" si="11"/>
        <v>0</v>
      </c>
      <c r="AC602" s="113"/>
      <c r="AD602" s="113"/>
      <c r="AE602" s="113"/>
      <c r="AF602" s="113"/>
      <c r="AG602" s="113"/>
      <c r="AH602" s="113"/>
      <c r="AI602" s="113"/>
      <c r="AJ602" s="113"/>
      <c r="AK602" s="113"/>
      <c r="AL602" s="113"/>
      <c r="AM602" s="113"/>
      <c r="AN602" s="113"/>
      <c r="AO602" s="113"/>
      <c r="AP602" s="113"/>
      <c r="AQ602" s="113"/>
    </row>
    <row r="603" spans="1:43" s="6" customFormat="1" ht="24">
      <c r="A603" s="224"/>
      <c r="B603" s="144">
        <v>568</v>
      </c>
      <c r="C603" s="142"/>
      <c r="D603" s="211"/>
      <c r="E603" s="142" t="s">
        <v>1108</v>
      </c>
      <c r="F603" s="144">
        <v>0.5</v>
      </c>
      <c r="G603" s="313" t="s">
        <v>1105</v>
      </c>
      <c r="H603" s="371"/>
      <c r="I603" s="426">
        <v>3</v>
      </c>
      <c r="J603" s="171"/>
      <c r="K603" s="173"/>
      <c r="L603" s="173"/>
      <c r="M603" s="172"/>
      <c r="N603" s="46"/>
      <c r="O603" s="155" t="s">
        <v>128</v>
      </c>
      <c r="P603" s="155"/>
      <c r="Q603" s="155"/>
      <c r="R603" s="155"/>
      <c r="S603" s="155"/>
      <c r="T603" s="155"/>
      <c r="U603" s="155"/>
      <c r="V603" s="156"/>
      <c r="W603" s="167"/>
      <c r="X603" s="170"/>
      <c r="Y603" s="113"/>
      <c r="Z603" s="113"/>
      <c r="AA603" s="113"/>
      <c r="AB603" s="98">
        <f t="shared" si="11"/>
        <v>0</v>
      </c>
      <c r="AC603" s="113"/>
      <c r="AD603" s="113"/>
      <c r="AE603" s="113"/>
      <c r="AF603" s="113"/>
      <c r="AG603" s="113"/>
      <c r="AH603" s="113"/>
      <c r="AI603" s="113"/>
      <c r="AJ603" s="113"/>
      <c r="AK603" s="113"/>
      <c r="AL603" s="113"/>
      <c r="AM603" s="113"/>
      <c r="AN603" s="113"/>
      <c r="AO603" s="113"/>
      <c r="AP603" s="113"/>
      <c r="AQ603" s="113"/>
    </row>
    <row r="604" spans="1:43" s="6" customFormat="1" ht="13.5">
      <c r="A604" s="405">
        <v>25</v>
      </c>
      <c r="B604" s="144">
        <v>569</v>
      </c>
      <c r="C604" s="406" t="s">
        <v>1033</v>
      </c>
      <c r="D604" s="407" t="s">
        <v>1109</v>
      </c>
      <c r="E604" s="211" t="s">
        <v>1110</v>
      </c>
      <c r="F604" s="313">
        <v>4</v>
      </c>
      <c r="G604" t="s">
        <v>35</v>
      </c>
      <c r="H604" s="371">
        <v>43770</v>
      </c>
      <c r="I604" s="332">
        <v>13.5</v>
      </c>
      <c r="J604" s="429"/>
      <c r="K604" s="101"/>
      <c r="L604" s="101"/>
      <c r="M604" s="172">
        <v>60</v>
      </c>
      <c r="N604" s="332">
        <v>120</v>
      </c>
      <c r="O604" s="170" t="s">
        <v>38</v>
      </c>
      <c r="P604" s="170"/>
      <c r="Q604" s="170"/>
      <c r="R604" s="170"/>
      <c r="S604" s="170"/>
      <c r="T604" s="170"/>
      <c r="U604" s="170"/>
      <c r="V604" s="129"/>
      <c r="W604" s="167"/>
      <c r="X604" s="170"/>
      <c r="Y604" s="113"/>
      <c r="Z604" s="113"/>
      <c r="AA604" s="113"/>
      <c r="AB604" s="98">
        <f t="shared" si="11"/>
        <v>0</v>
      </c>
      <c r="AC604" s="113"/>
      <c r="AD604" s="113"/>
      <c r="AE604" s="113"/>
      <c r="AF604" s="113"/>
      <c r="AG604" s="113"/>
      <c r="AH604" s="113"/>
      <c r="AI604" s="113"/>
      <c r="AJ604" s="113"/>
      <c r="AK604" s="113"/>
      <c r="AL604" s="113"/>
      <c r="AM604" s="113"/>
      <c r="AN604" s="113"/>
      <c r="AO604" s="113"/>
      <c r="AP604" s="113"/>
      <c r="AQ604" s="113"/>
    </row>
    <row r="605" spans="1:43" s="6" customFormat="1" ht="13.5">
      <c r="A605" s="408"/>
      <c r="B605" s="144">
        <v>570</v>
      </c>
      <c r="C605" s="409"/>
      <c r="D605" s="410"/>
      <c r="E605" s="211" t="s">
        <v>1110</v>
      </c>
      <c r="F605" s="313">
        <v>4</v>
      </c>
      <c r="G605" t="s">
        <v>35</v>
      </c>
      <c r="H605" s="371">
        <v>43770</v>
      </c>
      <c r="I605" s="355">
        <v>13.5</v>
      </c>
      <c r="J605" s="429"/>
      <c r="K605" s="101"/>
      <c r="L605" s="101"/>
      <c r="M605" s="172"/>
      <c r="N605" s="355"/>
      <c r="O605" s="170" t="s">
        <v>38</v>
      </c>
      <c r="P605" s="170"/>
      <c r="Q605" s="170"/>
      <c r="R605" s="170"/>
      <c r="S605" s="170"/>
      <c r="T605" s="170"/>
      <c r="U605" s="170"/>
      <c r="V605" s="129"/>
      <c r="W605" s="167"/>
      <c r="X605" s="170"/>
      <c r="Y605" s="113"/>
      <c r="Z605" s="113"/>
      <c r="AA605" s="113"/>
      <c r="AB605" s="98">
        <f t="shared" si="11"/>
        <v>0</v>
      </c>
      <c r="AC605" s="113"/>
      <c r="AD605" s="113"/>
      <c r="AE605" s="113"/>
      <c r="AF605" s="113"/>
      <c r="AG605" s="113"/>
      <c r="AH605" s="113"/>
      <c r="AI605" s="113"/>
      <c r="AJ605" s="113"/>
      <c r="AK605" s="113"/>
      <c r="AL605" s="113"/>
      <c r="AM605" s="113"/>
      <c r="AN605" s="113"/>
      <c r="AO605" s="113"/>
      <c r="AP605" s="113"/>
      <c r="AQ605" s="113"/>
    </row>
    <row r="606" spans="1:43" s="6" customFormat="1" ht="13.5">
      <c r="A606" s="408"/>
      <c r="B606" s="144">
        <v>571</v>
      </c>
      <c r="C606" s="409"/>
      <c r="D606" s="410"/>
      <c r="E606" s="211" t="s">
        <v>1111</v>
      </c>
      <c r="F606" s="313">
        <v>3</v>
      </c>
      <c r="G606" t="s">
        <v>35</v>
      </c>
      <c r="H606" s="371">
        <v>43770</v>
      </c>
      <c r="I606" s="355">
        <v>11</v>
      </c>
      <c r="J606" s="429"/>
      <c r="K606" s="101"/>
      <c r="L606" s="101"/>
      <c r="M606" s="172"/>
      <c r="N606" s="355"/>
      <c r="O606" s="170" t="s">
        <v>38</v>
      </c>
      <c r="P606" s="170"/>
      <c r="Q606" s="170"/>
      <c r="R606" s="170"/>
      <c r="S606" s="170"/>
      <c r="T606" s="170"/>
      <c r="U606" s="170"/>
      <c r="V606" s="129"/>
      <c r="W606" s="167"/>
      <c r="X606" s="170"/>
      <c r="Y606" s="113"/>
      <c r="Z606" s="113"/>
      <c r="AA606" s="113"/>
      <c r="AB606" s="98">
        <f t="shared" si="11"/>
        <v>0</v>
      </c>
      <c r="AC606" s="113"/>
      <c r="AD606" s="113"/>
      <c r="AE606" s="113"/>
      <c r="AF606" s="113"/>
      <c r="AG606" s="113"/>
      <c r="AH606" s="113"/>
      <c r="AI606" s="113"/>
      <c r="AJ606" s="113"/>
      <c r="AK606" s="113"/>
      <c r="AL606" s="113"/>
      <c r="AM606" s="113"/>
      <c r="AN606" s="113"/>
      <c r="AO606" s="113"/>
      <c r="AP606" s="113"/>
      <c r="AQ606" s="113"/>
    </row>
    <row r="607" spans="1:43" s="6" customFormat="1" ht="13.5">
      <c r="A607" s="408"/>
      <c r="B607" s="144">
        <v>572</v>
      </c>
      <c r="C607" s="409"/>
      <c r="D607" s="410"/>
      <c r="E607" s="211" t="s">
        <v>1111</v>
      </c>
      <c r="F607" s="313">
        <v>3</v>
      </c>
      <c r="G607" t="s">
        <v>35</v>
      </c>
      <c r="H607" s="371">
        <v>43770</v>
      </c>
      <c r="I607" s="355">
        <v>11</v>
      </c>
      <c r="J607" s="429"/>
      <c r="K607" s="101"/>
      <c r="L607" s="101"/>
      <c r="M607" s="172"/>
      <c r="N607" s="355"/>
      <c r="O607" s="170" t="s">
        <v>38</v>
      </c>
      <c r="P607" s="170"/>
      <c r="Q607" s="170"/>
      <c r="R607" s="170"/>
      <c r="S607" s="170"/>
      <c r="T607" s="170"/>
      <c r="U607" s="170"/>
      <c r="V607" s="129"/>
      <c r="W607" s="167"/>
      <c r="X607" s="170"/>
      <c r="Y607" s="113"/>
      <c r="Z607" s="113"/>
      <c r="AA607" s="113"/>
      <c r="AB607" s="98">
        <f t="shared" si="11"/>
        <v>0</v>
      </c>
      <c r="AC607" s="113"/>
      <c r="AD607" s="113"/>
      <c r="AE607" s="113"/>
      <c r="AF607" s="113"/>
      <c r="AG607" s="113"/>
      <c r="AH607" s="113"/>
      <c r="AI607" s="113"/>
      <c r="AJ607" s="113"/>
      <c r="AK607" s="113"/>
      <c r="AL607" s="113"/>
      <c r="AM607" s="113"/>
      <c r="AN607" s="113"/>
      <c r="AO607" s="113"/>
      <c r="AP607" s="113"/>
      <c r="AQ607" s="113"/>
    </row>
    <row r="608" spans="1:43" s="6" customFormat="1" ht="13.5">
      <c r="A608" s="411"/>
      <c r="B608" s="144">
        <v>573</v>
      </c>
      <c r="C608" s="412"/>
      <c r="D608" s="413"/>
      <c r="E608" s="211" t="s">
        <v>1111</v>
      </c>
      <c r="F608" s="313">
        <v>3</v>
      </c>
      <c r="G608" t="s">
        <v>35</v>
      </c>
      <c r="H608" s="371">
        <v>43770</v>
      </c>
      <c r="I608" s="356">
        <v>11</v>
      </c>
      <c r="J608" s="429"/>
      <c r="K608" s="101"/>
      <c r="L608" s="101"/>
      <c r="M608" s="172"/>
      <c r="N608" s="356"/>
      <c r="O608" s="170" t="s">
        <v>38</v>
      </c>
      <c r="P608" s="170"/>
      <c r="Q608" s="170"/>
      <c r="R608" s="170"/>
      <c r="S608" s="170"/>
      <c r="T608" s="170"/>
      <c r="U608" s="170"/>
      <c r="V608" s="129"/>
      <c r="W608" s="167"/>
      <c r="X608" s="170"/>
      <c r="Y608" s="113"/>
      <c r="Z608" s="113"/>
      <c r="AA608" s="113"/>
      <c r="AB608" s="98">
        <f t="shared" si="11"/>
        <v>0</v>
      </c>
      <c r="AC608" s="113"/>
      <c r="AD608" s="113"/>
      <c r="AE608" s="113"/>
      <c r="AF608" s="113"/>
      <c r="AG608" s="113"/>
      <c r="AH608" s="113"/>
      <c r="AI608" s="113"/>
      <c r="AJ608" s="113"/>
      <c r="AK608" s="113"/>
      <c r="AL608" s="113"/>
      <c r="AM608" s="113"/>
      <c r="AN608" s="113"/>
      <c r="AO608" s="113"/>
      <c r="AP608" s="113"/>
      <c r="AQ608" s="113"/>
    </row>
    <row r="609" spans="1:43" s="6" customFormat="1" ht="13.5">
      <c r="A609" s="224">
        <v>26</v>
      </c>
      <c r="B609" s="144">
        <v>574</v>
      </c>
      <c r="C609" s="142" t="s">
        <v>1033</v>
      </c>
      <c r="D609" s="211" t="s">
        <v>1112</v>
      </c>
      <c r="E609" s="211" t="s">
        <v>1113</v>
      </c>
      <c r="F609" s="313">
        <v>0.5</v>
      </c>
      <c r="G609" s="313" t="s">
        <v>1114</v>
      </c>
      <c r="H609" s="371" t="s">
        <v>1115</v>
      </c>
      <c r="I609" s="313">
        <v>3</v>
      </c>
      <c r="J609" s="429"/>
      <c r="K609" s="101"/>
      <c r="L609" s="101"/>
      <c r="M609" s="195">
        <v>3</v>
      </c>
      <c r="N609" s="313">
        <v>13.655</v>
      </c>
      <c r="O609" s="170" t="s">
        <v>128</v>
      </c>
      <c r="P609" s="170"/>
      <c r="Q609" s="170"/>
      <c r="R609" s="170"/>
      <c r="S609" s="170"/>
      <c r="T609" s="170"/>
      <c r="U609" s="170"/>
      <c r="V609" s="129"/>
      <c r="W609"/>
      <c r="X609" s="170"/>
      <c r="Y609" s="113"/>
      <c r="Z609" s="113"/>
      <c r="AA609" s="113"/>
      <c r="AB609" s="98">
        <f t="shared" si="11"/>
        <v>-7.654999999999999</v>
      </c>
      <c r="AC609" s="113"/>
      <c r="AD609" s="113"/>
      <c r="AE609" s="113"/>
      <c r="AF609" s="113"/>
      <c r="AG609" s="113"/>
      <c r="AH609" s="113"/>
      <c r="AI609" s="113"/>
      <c r="AJ609" s="113"/>
      <c r="AK609" s="113"/>
      <c r="AL609" s="113"/>
      <c r="AM609" s="113"/>
      <c r="AN609" s="113"/>
      <c r="AO609" s="113"/>
      <c r="AP609" s="113"/>
      <c r="AQ609" s="113"/>
    </row>
    <row r="610" spans="1:43" s="6" customFormat="1" ht="24">
      <c r="A610" s="224">
        <v>27</v>
      </c>
      <c r="B610" s="144">
        <v>575</v>
      </c>
      <c r="C610" s="142" t="s">
        <v>1033</v>
      </c>
      <c r="D610" s="211" t="s">
        <v>1116</v>
      </c>
      <c r="E610" s="211" t="s">
        <v>1117</v>
      </c>
      <c r="F610" s="313">
        <v>0.5</v>
      </c>
      <c r="G610" s="313" t="s">
        <v>437</v>
      </c>
      <c r="H610" s="371" t="s">
        <v>1118</v>
      </c>
      <c r="I610" s="313">
        <v>3</v>
      </c>
      <c r="J610" s="429"/>
      <c r="K610" s="101"/>
      <c r="L610" s="101"/>
      <c r="M610" s="195">
        <v>3</v>
      </c>
      <c r="N610" s="313">
        <v>9</v>
      </c>
      <c r="O610" s="170" t="s">
        <v>128</v>
      </c>
      <c r="P610" s="170"/>
      <c r="Q610" s="170"/>
      <c r="R610" s="170"/>
      <c r="S610" s="170"/>
      <c r="T610" s="170"/>
      <c r="U610" s="170"/>
      <c r="V610" s="129"/>
      <c r="W610"/>
      <c r="X610" s="170"/>
      <c r="Y610" s="113"/>
      <c r="Z610" s="113"/>
      <c r="AA610" s="113"/>
      <c r="AB610" s="98">
        <f t="shared" si="11"/>
        <v>-3</v>
      </c>
      <c r="AC610" s="113"/>
      <c r="AD610" s="113"/>
      <c r="AE610" s="113"/>
      <c r="AF610" s="113"/>
      <c r="AG610" s="113"/>
      <c r="AH610" s="113"/>
      <c r="AI610" s="113"/>
      <c r="AJ610" s="113"/>
      <c r="AK610" s="113"/>
      <c r="AL610" s="113"/>
      <c r="AM610" s="113"/>
      <c r="AN610" s="113"/>
      <c r="AO610" s="113"/>
      <c r="AP610" s="113"/>
      <c r="AQ610" s="113"/>
    </row>
    <row r="611" spans="1:43" s="6" customFormat="1" ht="13.5">
      <c r="A611" s="224">
        <v>28</v>
      </c>
      <c r="B611" s="144">
        <v>576</v>
      </c>
      <c r="C611" s="142" t="s">
        <v>1033</v>
      </c>
      <c r="D611" s="211" t="s">
        <v>1119</v>
      </c>
      <c r="E611" s="211" t="s">
        <v>1120</v>
      </c>
      <c r="F611" s="313">
        <v>1.5</v>
      </c>
      <c r="G611" s="313" t="s">
        <v>437</v>
      </c>
      <c r="H611" s="371" t="s">
        <v>1118</v>
      </c>
      <c r="I611" s="389">
        <v>7.25</v>
      </c>
      <c r="J611" s="429"/>
      <c r="K611" s="101"/>
      <c r="L611" s="101"/>
      <c r="M611" s="195">
        <v>7.25</v>
      </c>
      <c r="N611" s="313">
        <v>14.5</v>
      </c>
      <c r="O611" s="170" t="s">
        <v>128</v>
      </c>
      <c r="P611" s="170"/>
      <c r="Q611" s="170"/>
      <c r="R611" s="170"/>
      <c r="S611" s="170"/>
      <c r="T611" s="170"/>
      <c r="U611" s="170"/>
      <c r="V611" s="129"/>
      <c r="W611"/>
      <c r="X611" s="170"/>
      <c r="Y611" s="113"/>
      <c r="Z611" s="113"/>
      <c r="AA611" s="113"/>
      <c r="AB611" s="98">
        <f t="shared" si="11"/>
        <v>0</v>
      </c>
      <c r="AC611" s="113"/>
      <c r="AD611" s="113"/>
      <c r="AE611" s="113"/>
      <c r="AF611" s="113"/>
      <c r="AG611" s="113"/>
      <c r="AH611" s="113"/>
      <c r="AI611" s="113"/>
      <c r="AJ611" s="113"/>
      <c r="AK611" s="113"/>
      <c r="AL611" s="113"/>
      <c r="AM611" s="113"/>
      <c r="AN611" s="113"/>
      <c r="AO611" s="113"/>
      <c r="AP611" s="113"/>
      <c r="AQ611" s="113"/>
    </row>
    <row r="612" spans="1:43" s="6" customFormat="1" ht="13.5">
      <c r="A612" s="224">
        <v>29</v>
      </c>
      <c r="B612" s="144">
        <v>577</v>
      </c>
      <c r="C612" s="142" t="s">
        <v>1033</v>
      </c>
      <c r="D612" s="211" t="s">
        <v>1121</v>
      </c>
      <c r="E612" s="211" t="s">
        <v>521</v>
      </c>
      <c r="F612" s="313">
        <v>1</v>
      </c>
      <c r="G612" s="313" t="s">
        <v>437</v>
      </c>
      <c r="H612" s="371" t="s">
        <v>1122</v>
      </c>
      <c r="I612" s="428">
        <v>6</v>
      </c>
      <c r="J612" s="429"/>
      <c r="K612" s="101"/>
      <c r="L612" s="101"/>
      <c r="M612" s="195">
        <v>6</v>
      </c>
      <c r="N612" s="426">
        <v>12</v>
      </c>
      <c r="O612" s="170" t="s">
        <v>128</v>
      </c>
      <c r="P612" s="170"/>
      <c r="Q612" s="170"/>
      <c r="R612" s="170"/>
      <c r="S612" s="170"/>
      <c r="T612" s="170"/>
      <c r="U612" s="170"/>
      <c r="V612" s="129"/>
      <c r="W612"/>
      <c r="X612" s="170"/>
      <c r="Y612" s="113"/>
      <c r="Z612" s="113"/>
      <c r="AA612" s="113"/>
      <c r="AB612" s="98">
        <f aca="true" t="shared" si="12" ref="AB612:AB675">M612*2-N612</f>
        <v>0</v>
      </c>
      <c r="AC612" s="113"/>
      <c r="AD612" s="113"/>
      <c r="AE612" s="113"/>
      <c r="AF612" s="113"/>
      <c r="AG612" s="113"/>
      <c r="AH612" s="113"/>
      <c r="AI612" s="113"/>
      <c r="AJ612" s="113"/>
      <c r="AK612" s="113"/>
      <c r="AL612" s="113"/>
      <c r="AM612" s="113"/>
      <c r="AN612" s="113"/>
      <c r="AO612" s="113"/>
      <c r="AP612" s="113"/>
      <c r="AQ612" s="113"/>
    </row>
    <row r="613" spans="1:43" s="6" customFormat="1" ht="13.5">
      <c r="A613" s="224">
        <v>30</v>
      </c>
      <c r="B613" s="144">
        <v>578</v>
      </c>
      <c r="C613" s="142" t="s">
        <v>1033</v>
      </c>
      <c r="D613" s="312" t="s">
        <v>1123</v>
      </c>
      <c r="E613" s="211" t="s">
        <v>1124</v>
      </c>
      <c r="F613" s="2">
        <v>0.32</v>
      </c>
      <c r="G613" s="313" t="s">
        <v>207</v>
      </c>
      <c r="H613" s="371" t="s">
        <v>1125</v>
      </c>
      <c r="I613" s="430">
        <v>1.92</v>
      </c>
      <c r="J613" s="429"/>
      <c r="K613" s="101"/>
      <c r="L613" s="101"/>
      <c r="M613" s="195">
        <v>1.92</v>
      </c>
      <c r="N613" s="426">
        <v>6</v>
      </c>
      <c r="O613" s="170" t="s">
        <v>128</v>
      </c>
      <c r="P613" s="170"/>
      <c r="Q613" s="170"/>
      <c r="R613" s="170"/>
      <c r="S613" s="170"/>
      <c r="T613" s="170"/>
      <c r="U613" s="170"/>
      <c r="V613" s="129"/>
      <c r="W613" s="398"/>
      <c r="X613" s="170"/>
      <c r="Y613" s="113"/>
      <c r="Z613" s="113"/>
      <c r="AA613" s="113"/>
      <c r="AB613" s="98">
        <f t="shared" si="12"/>
        <v>-2.16</v>
      </c>
      <c r="AC613" s="113"/>
      <c r="AD613" s="113"/>
      <c r="AE613" s="113"/>
      <c r="AF613" s="113"/>
      <c r="AG613" s="113"/>
      <c r="AH613" s="113"/>
      <c r="AI613" s="113"/>
      <c r="AJ613" s="113"/>
      <c r="AK613" s="113"/>
      <c r="AL613" s="113"/>
      <c r="AM613" s="113"/>
      <c r="AN613" s="113"/>
      <c r="AO613" s="113"/>
      <c r="AP613" s="113"/>
      <c r="AQ613" s="113"/>
    </row>
    <row r="614" spans="1:43" s="6" customFormat="1" ht="13.5">
      <c r="A614" s="224">
        <v>31</v>
      </c>
      <c r="B614" s="144">
        <v>579</v>
      </c>
      <c r="C614" s="142" t="s">
        <v>1033</v>
      </c>
      <c r="D614" s="211" t="s">
        <v>1126</v>
      </c>
      <c r="E614" s="211" t="s">
        <v>1127</v>
      </c>
      <c r="F614" s="313">
        <v>2</v>
      </c>
      <c r="G614" s="313" t="s">
        <v>437</v>
      </c>
      <c r="H614" s="371" t="s">
        <v>1128</v>
      </c>
      <c r="I614" s="430">
        <v>8.5</v>
      </c>
      <c r="J614" s="429"/>
      <c r="K614" s="101"/>
      <c r="L614" s="101"/>
      <c r="M614" s="195">
        <v>8.5</v>
      </c>
      <c r="N614" s="428">
        <v>17</v>
      </c>
      <c r="O614" s="170" t="s">
        <v>128</v>
      </c>
      <c r="P614" s="170"/>
      <c r="Q614" s="170"/>
      <c r="R614" s="170"/>
      <c r="S614" s="170"/>
      <c r="T614" s="170"/>
      <c r="U614" s="170"/>
      <c r="V614" s="129"/>
      <c r="W614"/>
      <c r="X614" s="170"/>
      <c r="Y614" s="113"/>
      <c r="Z614" s="113"/>
      <c r="AA614" s="113"/>
      <c r="AB614" s="98">
        <f t="shared" si="12"/>
        <v>0</v>
      </c>
      <c r="AC614" s="113"/>
      <c r="AD614" s="113"/>
      <c r="AE614" s="113"/>
      <c r="AF614" s="113"/>
      <c r="AG614" s="113"/>
      <c r="AH614" s="113"/>
      <c r="AI614" s="113"/>
      <c r="AJ614" s="113"/>
      <c r="AK614" s="113"/>
      <c r="AL614" s="113"/>
      <c r="AM614" s="113"/>
      <c r="AN614" s="113"/>
      <c r="AO614" s="113"/>
      <c r="AP614" s="113"/>
      <c r="AQ614" s="113"/>
    </row>
    <row r="615" spans="1:43" s="6" customFormat="1" ht="13.5">
      <c r="A615" s="224">
        <v>32</v>
      </c>
      <c r="B615" s="144">
        <v>580</v>
      </c>
      <c r="C615" s="142" t="s">
        <v>1033</v>
      </c>
      <c r="D615" s="211" t="s">
        <v>1129</v>
      </c>
      <c r="E615" s="211" t="s">
        <v>1130</v>
      </c>
      <c r="F615" s="313">
        <v>0.32</v>
      </c>
      <c r="G615" s="313" t="s">
        <v>207</v>
      </c>
      <c r="H615" s="371" t="s">
        <v>1131</v>
      </c>
      <c r="I615" s="426">
        <v>1.92</v>
      </c>
      <c r="J615" s="429"/>
      <c r="K615" s="101"/>
      <c r="L615" s="101"/>
      <c r="M615" s="195">
        <v>1.92</v>
      </c>
      <c r="N615" s="428">
        <v>4</v>
      </c>
      <c r="O615" s="170" t="s">
        <v>128</v>
      </c>
      <c r="P615" s="170"/>
      <c r="Q615" s="170"/>
      <c r="R615" s="170"/>
      <c r="S615" s="170"/>
      <c r="T615" s="170"/>
      <c r="U615" s="170"/>
      <c r="V615" s="129"/>
      <c r="W615"/>
      <c r="X615" s="170"/>
      <c r="Y615" s="113"/>
      <c r="Z615" s="113"/>
      <c r="AA615" s="113"/>
      <c r="AB615" s="98">
        <f t="shared" si="12"/>
        <v>-0.16000000000000014</v>
      </c>
      <c r="AC615" s="113"/>
      <c r="AD615" s="113"/>
      <c r="AE615" s="113"/>
      <c r="AF615" s="113"/>
      <c r="AG615" s="113"/>
      <c r="AH615" s="113"/>
      <c r="AI615" s="113"/>
      <c r="AJ615" s="113"/>
      <c r="AK615" s="113"/>
      <c r="AL615" s="113"/>
      <c r="AM615" s="113"/>
      <c r="AN615" s="113"/>
      <c r="AO615" s="113"/>
      <c r="AP615" s="113"/>
      <c r="AQ615" s="113"/>
    </row>
    <row r="616" spans="1:43" s="6" customFormat="1" ht="13.5">
      <c r="A616" s="224">
        <v>33</v>
      </c>
      <c r="B616" s="144">
        <v>581</v>
      </c>
      <c r="C616" s="142" t="s">
        <v>1033</v>
      </c>
      <c r="D616" s="211" t="s">
        <v>1132</v>
      </c>
      <c r="E616" s="211" t="s">
        <v>493</v>
      </c>
      <c r="F616" s="414">
        <v>1</v>
      </c>
      <c r="G616" s="313" t="s">
        <v>437</v>
      </c>
      <c r="H616" s="371" t="s">
        <v>954</v>
      </c>
      <c r="I616" s="431">
        <v>6</v>
      </c>
      <c r="J616" s="429"/>
      <c r="K616" s="101"/>
      <c r="L616" s="101"/>
      <c r="M616" s="195">
        <v>6</v>
      </c>
      <c r="N616" s="313">
        <v>12.8</v>
      </c>
      <c r="O616" s="170" t="s">
        <v>128</v>
      </c>
      <c r="P616" s="170"/>
      <c r="Q616" s="170"/>
      <c r="R616" s="170"/>
      <c r="S616" s="170"/>
      <c r="T616" s="170"/>
      <c r="U616" s="170"/>
      <c r="V616" s="129"/>
      <c r="W616"/>
      <c r="X616" s="170"/>
      <c r="Y616" s="113"/>
      <c r="Z616" s="113"/>
      <c r="AA616" s="113"/>
      <c r="AB616" s="98">
        <f t="shared" si="12"/>
        <v>-0.8000000000000007</v>
      </c>
      <c r="AC616" s="113"/>
      <c r="AD616" s="113"/>
      <c r="AE616" s="113"/>
      <c r="AF616" s="113"/>
      <c r="AG616" s="113"/>
      <c r="AH616" s="113"/>
      <c r="AI616" s="113"/>
      <c r="AJ616" s="113"/>
      <c r="AK616" s="113"/>
      <c r="AL616" s="113"/>
      <c r="AM616" s="113"/>
      <c r="AN616" s="113"/>
      <c r="AO616" s="113"/>
      <c r="AP616" s="113"/>
      <c r="AQ616" s="113"/>
    </row>
    <row r="617" spans="1:43" s="6" customFormat="1" ht="13.5">
      <c r="A617" s="224">
        <v>34</v>
      </c>
      <c r="B617" s="144">
        <v>582</v>
      </c>
      <c r="C617" s="142" t="s">
        <v>1033</v>
      </c>
      <c r="D617" s="211" t="s">
        <v>1133</v>
      </c>
      <c r="E617" s="211" t="s">
        <v>521</v>
      </c>
      <c r="F617" s="313">
        <v>1</v>
      </c>
      <c r="G617" s="313" t="s">
        <v>437</v>
      </c>
      <c r="H617" s="371" t="s">
        <v>1118</v>
      </c>
      <c r="I617" s="426">
        <v>6</v>
      </c>
      <c r="J617" s="429"/>
      <c r="K617" s="101"/>
      <c r="L617" s="101"/>
      <c r="M617" s="195">
        <v>6</v>
      </c>
      <c r="N617" s="426">
        <v>12</v>
      </c>
      <c r="O617" s="170" t="s">
        <v>128</v>
      </c>
      <c r="P617" s="170"/>
      <c r="Q617" s="170"/>
      <c r="R617" s="170"/>
      <c r="S617" s="170"/>
      <c r="T617" s="170"/>
      <c r="U617" s="170"/>
      <c r="V617" s="129"/>
      <c r="W617"/>
      <c r="X617" s="170"/>
      <c r="Y617" s="113"/>
      <c r="Z617" s="113"/>
      <c r="AA617" s="113"/>
      <c r="AB617" s="98">
        <f t="shared" si="12"/>
        <v>0</v>
      </c>
      <c r="AC617" s="113"/>
      <c r="AD617" s="113"/>
      <c r="AE617" s="113"/>
      <c r="AF617" s="113"/>
      <c r="AG617" s="113"/>
      <c r="AH617" s="113"/>
      <c r="AI617" s="113"/>
      <c r="AJ617" s="113"/>
      <c r="AK617" s="113"/>
      <c r="AL617" s="113"/>
      <c r="AM617" s="113"/>
      <c r="AN617" s="113"/>
      <c r="AO617" s="113"/>
      <c r="AP617" s="113"/>
      <c r="AQ617" s="113"/>
    </row>
    <row r="618" spans="1:43" s="6" customFormat="1" ht="13.5">
      <c r="A618" s="224">
        <v>35</v>
      </c>
      <c r="B618" s="144">
        <v>583</v>
      </c>
      <c r="C618" s="142" t="s">
        <v>1033</v>
      </c>
      <c r="D618" s="211" t="s">
        <v>1134</v>
      </c>
      <c r="E618" s="211" t="s">
        <v>1052</v>
      </c>
      <c r="F618" s="313">
        <v>0.5</v>
      </c>
      <c r="G618" s="313" t="s">
        <v>207</v>
      </c>
      <c r="H618" s="371" t="s">
        <v>1135</v>
      </c>
      <c r="I618" s="426">
        <v>3</v>
      </c>
      <c r="J618" s="429"/>
      <c r="K618" s="101"/>
      <c r="L618" s="101"/>
      <c r="M618" s="195">
        <v>3</v>
      </c>
      <c r="N618" s="426">
        <v>6.1</v>
      </c>
      <c r="O618" s="170" t="s">
        <v>128</v>
      </c>
      <c r="P618" s="170"/>
      <c r="Q618" s="170"/>
      <c r="R618" s="170"/>
      <c r="S618" s="170"/>
      <c r="T618" s="170"/>
      <c r="U618" s="170"/>
      <c r="V618" s="129"/>
      <c r="W618" s="398"/>
      <c r="X618" s="170"/>
      <c r="Y618" s="113"/>
      <c r="Z618" s="113"/>
      <c r="AA618" s="113"/>
      <c r="AB618" s="98">
        <f t="shared" si="12"/>
        <v>-0.09999999999999964</v>
      </c>
      <c r="AC618" s="113"/>
      <c r="AD618" s="113"/>
      <c r="AE618" s="113"/>
      <c r="AF618" s="113"/>
      <c r="AG618" s="113"/>
      <c r="AH618" s="113"/>
      <c r="AI618" s="113"/>
      <c r="AJ618" s="113"/>
      <c r="AK618" s="113"/>
      <c r="AL618" s="113"/>
      <c r="AM618" s="113"/>
      <c r="AN618" s="113"/>
      <c r="AO618" s="113"/>
      <c r="AP618" s="113"/>
      <c r="AQ618" s="113"/>
    </row>
    <row r="619" spans="1:43" s="6" customFormat="1" ht="13.5">
      <c r="A619" s="224">
        <v>36</v>
      </c>
      <c r="B619" s="144">
        <v>584</v>
      </c>
      <c r="C619" s="142" t="s">
        <v>1033</v>
      </c>
      <c r="D619" s="211" t="s">
        <v>1136</v>
      </c>
      <c r="E619" s="211" t="s">
        <v>493</v>
      </c>
      <c r="F619" s="414">
        <v>1</v>
      </c>
      <c r="G619" s="313" t="s">
        <v>437</v>
      </c>
      <c r="H619" s="371" t="s">
        <v>1137</v>
      </c>
      <c r="I619" s="430">
        <v>6</v>
      </c>
      <c r="J619" s="429"/>
      <c r="K619" s="101"/>
      <c r="L619" s="101"/>
      <c r="M619" s="195">
        <v>6</v>
      </c>
      <c r="N619" s="426">
        <v>13</v>
      </c>
      <c r="O619" s="170" t="s">
        <v>128</v>
      </c>
      <c r="P619" s="170"/>
      <c r="Q619" s="170"/>
      <c r="R619" s="170"/>
      <c r="S619" s="170"/>
      <c r="T619" s="170"/>
      <c r="U619" s="170"/>
      <c r="V619" s="129"/>
      <c r="W619"/>
      <c r="X619" s="170"/>
      <c r="Y619" s="113"/>
      <c r="Z619" s="113"/>
      <c r="AA619" s="113"/>
      <c r="AB619" s="98">
        <f t="shared" si="12"/>
        <v>-1</v>
      </c>
      <c r="AC619" s="113"/>
      <c r="AD619" s="113"/>
      <c r="AE619" s="113"/>
      <c r="AF619" s="113"/>
      <c r="AG619" s="113"/>
      <c r="AH619" s="113"/>
      <c r="AI619" s="113"/>
      <c r="AJ619" s="113"/>
      <c r="AK619" s="113"/>
      <c r="AL619" s="113"/>
      <c r="AM619" s="113"/>
      <c r="AN619" s="113"/>
      <c r="AO619" s="113"/>
      <c r="AP619" s="113"/>
      <c r="AQ619" s="113"/>
    </row>
    <row r="620" spans="1:43" s="6" customFormat="1" ht="13.5">
      <c r="A620" s="224">
        <v>37</v>
      </c>
      <c r="B620" s="144">
        <v>585</v>
      </c>
      <c r="C620" s="142" t="s">
        <v>1033</v>
      </c>
      <c r="D620" s="211" t="s">
        <v>1138</v>
      </c>
      <c r="E620" t="s">
        <v>1139</v>
      </c>
      <c r="F620" s="313">
        <v>0.5</v>
      </c>
      <c r="G620" s="313" t="s">
        <v>207</v>
      </c>
      <c r="H620" s="224" t="s">
        <v>1140</v>
      </c>
      <c r="I620" s="426">
        <v>3</v>
      </c>
      <c r="J620" s="429"/>
      <c r="K620" s="101"/>
      <c r="L620" s="101"/>
      <c r="M620" s="195">
        <v>3</v>
      </c>
      <c r="N620" s="144">
        <v>6.125</v>
      </c>
      <c r="O620" s="170" t="s">
        <v>128</v>
      </c>
      <c r="P620" s="170"/>
      <c r="Q620" s="170"/>
      <c r="R620" s="170"/>
      <c r="S620" s="170"/>
      <c r="T620" s="170"/>
      <c r="U620" s="170"/>
      <c r="V620" s="129"/>
      <c r="W620" s="398"/>
      <c r="X620" s="170"/>
      <c r="Y620" s="113"/>
      <c r="Z620" s="113"/>
      <c r="AA620" s="113"/>
      <c r="AB620" s="98">
        <f t="shared" si="12"/>
        <v>-0.125</v>
      </c>
      <c r="AC620" s="113"/>
      <c r="AD620" s="113"/>
      <c r="AE620" s="113"/>
      <c r="AF620" s="113"/>
      <c r="AG620" s="113"/>
      <c r="AH620" s="113"/>
      <c r="AI620" s="113"/>
      <c r="AJ620" s="113"/>
      <c r="AK620" s="113"/>
      <c r="AL620" s="113"/>
      <c r="AM620" s="113"/>
      <c r="AN620" s="113"/>
      <c r="AO620" s="113"/>
      <c r="AP620" s="113"/>
      <c r="AQ620" s="113"/>
    </row>
    <row r="621" spans="1:43" s="6" customFormat="1" ht="13.5">
      <c r="A621" s="405">
        <v>38</v>
      </c>
      <c r="B621" s="144">
        <v>586</v>
      </c>
      <c r="C621" s="406" t="s">
        <v>1033</v>
      </c>
      <c r="D621" s="407" t="s">
        <v>1141</v>
      </c>
      <c r="E621" s="211" t="s">
        <v>1142</v>
      </c>
      <c r="F621" s="313">
        <v>2</v>
      </c>
      <c r="G621" s="313" t="s">
        <v>35</v>
      </c>
      <c r="H621" s="415" t="s">
        <v>1143</v>
      </c>
      <c r="I621" s="426">
        <v>8.5</v>
      </c>
      <c r="J621" s="429"/>
      <c r="K621" s="101"/>
      <c r="L621" s="101"/>
      <c r="M621" s="328">
        <v>14.5</v>
      </c>
      <c r="N621" s="432">
        <v>29.1</v>
      </c>
      <c r="O621" s="170" t="s">
        <v>128</v>
      </c>
      <c r="P621" s="170"/>
      <c r="Q621" s="170"/>
      <c r="R621" s="170"/>
      <c r="S621" s="170"/>
      <c r="T621" s="170"/>
      <c r="U621" s="170"/>
      <c r="V621" s="129"/>
      <c r="W621"/>
      <c r="X621" s="170"/>
      <c r="Y621" s="113"/>
      <c r="Z621" s="113"/>
      <c r="AA621" s="113"/>
      <c r="AB621" s="98">
        <f t="shared" si="12"/>
        <v>-0.10000000000000142</v>
      </c>
      <c r="AC621" s="113"/>
      <c r="AD621" s="113"/>
      <c r="AE621" s="113"/>
      <c r="AF621" s="113"/>
      <c r="AG621" s="113"/>
      <c r="AH621" s="113"/>
      <c r="AI621" s="113"/>
      <c r="AJ621" s="113"/>
      <c r="AK621" s="113"/>
      <c r="AL621" s="113"/>
      <c r="AM621" s="113"/>
      <c r="AN621" s="113"/>
      <c r="AO621" s="113"/>
      <c r="AP621" s="113"/>
      <c r="AQ621" s="113"/>
    </row>
    <row r="622" spans="1:43" s="6" customFormat="1" ht="13.5">
      <c r="A622" s="411"/>
      <c r="B622" s="144">
        <v>587</v>
      </c>
      <c r="C622" s="412"/>
      <c r="D622" s="413"/>
      <c r="E622" s="211" t="s">
        <v>493</v>
      </c>
      <c r="F622" s="313">
        <v>1</v>
      </c>
      <c r="G622" s="313" t="s">
        <v>35</v>
      </c>
      <c r="H622" s="224" t="s">
        <v>921</v>
      </c>
      <c r="I622" s="426">
        <v>6</v>
      </c>
      <c r="J622" s="429"/>
      <c r="K622" s="101"/>
      <c r="L622" s="101"/>
      <c r="M622" s="331"/>
      <c r="N622" s="433"/>
      <c r="O622" s="170" t="s">
        <v>128</v>
      </c>
      <c r="P622" s="170"/>
      <c r="Q622" s="170"/>
      <c r="R622" s="170"/>
      <c r="S622" s="170"/>
      <c r="T622" s="170"/>
      <c r="U622" s="170"/>
      <c r="V622" s="129"/>
      <c r="W622"/>
      <c r="X622" s="170"/>
      <c r="Y622" s="113"/>
      <c r="Z622" s="113"/>
      <c r="AA622" s="113"/>
      <c r="AB622" s="98">
        <f t="shared" si="12"/>
        <v>0</v>
      </c>
      <c r="AC622" s="113"/>
      <c r="AD622" s="113"/>
      <c r="AE622" s="113"/>
      <c r="AF622" s="113"/>
      <c r="AG622" s="113"/>
      <c r="AH622" s="113"/>
      <c r="AI622" s="113"/>
      <c r="AJ622" s="113"/>
      <c r="AK622" s="113"/>
      <c r="AL622" s="113"/>
      <c r="AM622" s="113"/>
      <c r="AN622" s="113"/>
      <c r="AO622" s="113"/>
      <c r="AP622" s="113"/>
      <c r="AQ622" s="113"/>
    </row>
    <row r="623" spans="1:43" s="6" customFormat="1" ht="24">
      <c r="A623" s="405">
        <v>39</v>
      </c>
      <c r="B623" s="144">
        <v>588</v>
      </c>
      <c r="C623" s="142" t="s">
        <v>1033</v>
      </c>
      <c r="D623" s="211" t="s">
        <v>1144</v>
      </c>
      <c r="E623" s="211" t="s">
        <v>1145</v>
      </c>
      <c r="F623" s="313">
        <v>0.5</v>
      </c>
      <c r="G623" s="313" t="s">
        <v>207</v>
      </c>
      <c r="H623" s="224" t="s">
        <v>1013</v>
      </c>
      <c r="I623" s="426">
        <v>3</v>
      </c>
      <c r="J623" s="429"/>
      <c r="K623" s="101"/>
      <c r="L623" s="101"/>
      <c r="M623" s="328">
        <v>6</v>
      </c>
      <c r="N623" s="46">
        <v>18.2</v>
      </c>
      <c r="O623" s="170" t="s">
        <v>128</v>
      </c>
      <c r="P623" s="170"/>
      <c r="Q623" s="170"/>
      <c r="R623" s="170"/>
      <c r="S623" s="170"/>
      <c r="T623" s="170"/>
      <c r="U623" s="170"/>
      <c r="V623" s="129"/>
      <c r="W623" s="167"/>
      <c r="X623" s="170"/>
      <c r="Y623" s="113"/>
      <c r="Z623" s="113"/>
      <c r="AA623" s="113"/>
      <c r="AB623" s="98">
        <f t="shared" si="12"/>
        <v>-6.199999999999999</v>
      </c>
      <c r="AC623" s="113"/>
      <c r="AD623" s="113"/>
      <c r="AE623" s="113"/>
      <c r="AF623" s="113"/>
      <c r="AG623" s="113"/>
      <c r="AH623" s="113"/>
      <c r="AI623" s="113"/>
      <c r="AJ623" s="113"/>
      <c r="AK623" s="113"/>
      <c r="AL623" s="113"/>
      <c r="AM623" s="113"/>
      <c r="AN623" s="113"/>
      <c r="AO623" s="113"/>
      <c r="AP623" s="113"/>
      <c r="AQ623" s="113"/>
    </row>
    <row r="624" spans="1:43" s="6" customFormat="1" ht="24">
      <c r="A624" s="411"/>
      <c r="B624" s="144">
        <v>589</v>
      </c>
      <c r="C624" s="142"/>
      <c r="D624" s="211"/>
      <c r="E624" s="211" t="s">
        <v>1145</v>
      </c>
      <c r="F624" s="313">
        <v>0.5</v>
      </c>
      <c r="G624" s="313" t="s">
        <v>207</v>
      </c>
      <c r="H624" s="224" t="s">
        <v>1013</v>
      </c>
      <c r="I624" s="426">
        <v>3</v>
      </c>
      <c r="J624" s="429"/>
      <c r="K624" s="101"/>
      <c r="L624" s="101"/>
      <c r="M624" s="331"/>
      <c r="N624" s="46"/>
      <c r="O624" s="170" t="s">
        <v>128</v>
      </c>
      <c r="P624" s="170"/>
      <c r="Q624" s="170"/>
      <c r="R624" s="170"/>
      <c r="S624" s="170"/>
      <c r="T624" s="170"/>
      <c r="U624" s="170"/>
      <c r="V624" s="129"/>
      <c r="W624" s="167"/>
      <c r="X624" s="170"/>
      <c r="Y624" s="113"/>
      <c r="Z624" s="113"/>
      <c r="AA624" s="113"/>
      <c r="AB624" s="98">
        <f t="shared" si="12"/>
        <v>0</v>
      </c>
      <c r="AC624" s="113"/>
      <c r="AD624" s="113"/>
      <c r="AE624" s="113"/>
      <c r="AF624" s="113"/>
      <c r="AG624" s="113"/>
      <c r="AH624" s="113"/>
      <c r="AI624" s="113"/>
      <c r="AJ624" s="113"/>
      <c r="AK624" s="113"/>
      <c r="AL624" s="113"/>
      <c r="AM624" s="113"/>
      <c r="AN624" s="113"/>
      <c r="AO624" s="113"/>
      <c r="AP624" s="113"/>
      <c r="AQ624" s="113"/>
    </row>
    <row r="625" spans="1:43" s="6" customFormat="1" ht="13.5">
      <c r="A625" s="224">
        <v>40</v>
      </c>
      <c r="B625" s="144">
        <v>590</v>
      </c>
      <c r="C625" s="412" t="s">
        <v>1033</v>
      </c>
      <c r="D625" s="211" t="s">
        <v>1146</v>
      </c>
      <c r="E625" s="211" t="s">
        <v>1147</v>
      </c>
      <c r="F625" s="313">
        <v>0.65</v>
      </c>
      <c r="G625" s="313" t="s">
        <v>1148</v>
      </c>
      <c r="H625" s="224" t="s">
        <v>1149</v>
      </c>
      <c r="I625" s="426">
        <v>3.9</v>
      </c>
      <c r="J625" s="429"/>
      <c r="K625" s="101"/>
      <c r="L625" s="101"/>
      <c r="M625" s="434">
        <v>3.9</v>
      </c>
      <c r="N625" s="144">
        <v>11</v>
      </c>
      <c r="O625" s="170" t="s">
        <v>128</v>
      </c>
      <c r="P625" s="170"/>
      <c r="Q625" s="170"/>
      <c r="R625" s="170"/>
      <c r="S625" s="170"/>
      <c r="T625" s="170"/>
      <c r="U625" s="170"/>
      <c r="V625" s="129"/>
      <c r="W625"/>
      <c r="X625" s="170"/>
      <c r="Y625" s="113"/>
      <c r="Z625" s="113"/>
      <c r="AA625" s="113"/>
      <c r="AB625" s="98">
        <f t="shared" si="12"/>
        <v>-3.2</v>
      </c>
      <c r="AC625" s="113"/>
      <c r="AD625" s="113"/>
      <c r="AE625" s="113"/>
      <c r="AF625" s="113"/>
      <c r="AG625" s="113"/>
      <c r="AH625" s="113"/>
      <c r="AI625" s="113"/>
      <c r="AJ625" s="113"/>
      <c r="AK625" s="113"/>
      <c r="AL625" s="113"/>
      <c r="AM625" s="113"/>
      <c r="AN625" s="113"/>
      <c r="AO625" s="113"/>
      <c r="AP625" s="113"/>
      <c r="AQ625" s="113"/>
    </row>
    <row r="626" spans="1:43" s="6" customFormat="1" ht="13.5">
      <c r="A626" s="405">
        <v>41</v>
      </c>
      <c r="B626" s="144">
        <v>591</v>
      </c>
      <c r="C626" s="406" t="s">
        <v>1033</v>
      </c>
      <c r="D626" s="407" t="s">
        <v>1150</v>
      </c>
      <c r="E626" s="211" t="s">
        <v>493</v>
      </c>
      <c r="F626" s="313">
        <v>1</v>
      </c>
      <c r="G626" s="313" t="s">
        <v>35</v>
      </c>
      <c r="H626" s="224" t="s">
        <v>1002</v>
      </c>
      <c r="I626" s="426">
        <v>6</v>
      </c>
      <c r="J626" s="429"/>
      <c r="K626" s="101"/>
      <c r="L626" s="101"/>
      <c r="M626" s="328">
        <v>32.75</v>
      </c>
      <c r="N626" s="432">
        <v>65.7</v>
      </c>
      <c r="O626" s="170" t="s">
        <v>128</v>
      </c>
      <c r="P626" s="170"/>
      <c r="Q626" s="170"/>
      <c r="R626" s="170"/>
      <c r="S626" s="170"/>
      <c r="T626" s="170"/>
      <c r="U626" s="170"/>
      <c r="V626" s="129"/>
      <c r="W626" s="167"/>
      <c r="X626" s="170"/>
      <c r="Y626" s="113"/>
      <c r="Z626" s="113"/>
      <c r="AA626" s="113"/>
      <c r="AB626" s="98">
        <f t="shared" si="12"/>
        <v>-0.20000000000000284</v>
      </c>
      <c r="AC626" s="113"/>
      <c r="AD626" s="113"/>
      <c r="AE626" s="113"/>
      <c r="AF626" s="113"/>
      <c r="AG626" s="113"/>
      <c r="AH626" s="113"/>
      <c r="AI626" s="113"/>
      <c r="AJ626" s="113"/>
      <c r="AK626" s="113"/>
      <c r="AL626" s="113"/>
      <c r="AM626" s="113"/>
      <c r="AN626" s="113"/>
      <c r="AO626" s="113"/>
      <c r="AP626" s="113"/>
      <c r="AQ626" s="113"/>
    </row>
    <row r="627" spans="1:43" s="6" customFormat="1" ht="13.5">
      <c r="A627" s="408"/>
      <c r="B627" s="144">
        <v>592</v>
      </c>
      <c r="C627" s="409"/>
      <c r="D627" s="410"/>
      <c r="E627" s="312" t="s">
        <v>1151</v>
      </c>
      <c r="F627" s="313">
        <v>2</v>
      </c>
      <c r="G627" s="313" t="s">
        <v>35</v>
      </c>
      <c r="H627" s="224" t="s">
        <v>1002</v>
      </c>
      <c r="I627" s="426">
        <v>8.5</v>
      </c>
      <c r="J627" s="429"/>
      <c r="K627" s="101"/>
      <c r="L627" s="101"/>
      <c r="M627" s="330"/>
      <c r="N627" s="435"/>
      <c r="O627" s="170" t="s">
        <v>128</v>
      </c>
      <c r="P627" s="170"/>
      <c r="Q627" s="170"/>
      <c r="R627" s="170"/>
      <c r="S627" s="170"/>
      <c r="T627" s="170"/>
      <c r="U627" s="170"/>
      <c r="V627" s="129"/>
      <c r="W627" s="167"/>
      <c r="X627" s="170"/>
      <c r="Y627" s="113"/>
      <c r="Z627" s="113"/>
      <c r="AA627" s="113"/>
      <c r="AB627" s="98">
        <f t="shared" si="12"/>
        <v>0</v>
      </c>
      <c r="AC627" s="113"/>
      <c r="AD627" s="113"/>
      <c r="AE627" s="113"/>
      <c r="AF627" s="113"/>
      <c r="AG627" s="113"/>
      <c r="AH627" s="113"/>
      <c r="AI627" s="113"/>
      <c r="AJ627" s="113"/>
      <c r="AK627" s="113"/>
      <c r="AL627" s="113"/>
      <c r="AM627" s="113"/>
      <c r="AN627" s="113"/>
      <c r="AO627" s="113"/>
      <c r="AP627" s="113"/>
      <c r="AQ627" s="113"/>
    </row>
    <row r="628" spans="1:43" s="6" customFormat="1" ht="13.5">
      <c r="A628" s="408"/>
      <c r="B628" s="144">
        <v>593</v>
      </c>
      <c r="C628" s="409"/>
      <c r="D628" s="410"/>
      <c r="E628" s="312" t="s">
        <v>1151</v>
      </c>
      <c r="F628" s="313">
        <v>2</v>
      </c>
      <c r="G628" s="313" t="s">
        <v>35</v>
      </c>
      <c r="H628" s="224" t="s">
        <v>1002</v>
      </c>
      <c r="I628" s="426">
        <v>8.5</v>
      </c>
      <c r="J628" s="429"/>
      <c r="K628" s="101"/>
      <c r="L628" s="101"/>
      <c r="M628" s="330"/>
      <c r="N628" s="435"/>
      <c r="O628" s="170" t="s">
        <v>128</v>
      </c>
      <c r="P628" s="170"/>
      <c r="Q628" s="170"/>
      <c r="R628" s="170"/>
      <c r="S628" s="170"/>
      <c r="T628" s="170"/>
      <c r="U628" s="170"/>
      <c r="V628" s="129"/>
      <c r="W628" s="167"/>
      <c r="X628" s="170"/>
      <c r="Y628" s="113"/>
      <c r="Z628" s="113"/>
      <c r="AA628" s="113"/>
      <c r="AB628" s="98">
        <f t="shared" si="12"/>
        <v>0</v>
      </c>
      <c r="AC628" s="113"/>
      <c r="AD628" s="113"/>
      <c r="AE628" s="113"/>
      <c r="AF628" s="113"/>
      <c r="AG628" s="113"/>
      <c r="AH628" s="113"/>
      <c r="AI628" s="113"/>
      <c r="AJ628" s="113"/>
      <c r="AK628" s="113"/>
      <c r="AL628" s="113"/>
      <c r="AM628" s="113"/>
      <c r="AN628" s="113"/>
      <c r="AO628" s="113"/>
      <c r="AP628" s="113"/>
      <c r="AQ628" s="113"/>
    </row>
    <row r="629" spans="1:43" s="6" customFormat="1" ht="13.5">
      <c r="A629" s="411"/>
      <c r="B629" s="144">
        <v>594</v>
      </c>
      <c r="C629" s="409"/>
      <c r="D629" s="413"/>
      <c r="E629" s="211" t="s">
        <v>1152</v>
      </c>
      <c r="F629" s="313">
        <v>2.5</v>
      </c>
      <c r="G629" s="313" t="s">
        <v>35</v>
      </c>
      <c r="H629" s="224" t="s">
        <v>1002</v>
      </c>
      <c r="I629" s="426">
        <v>9.75</v>
      </c>
      <c r="J629" s="429"/>
      <c r="K629" s="101"/>
      <c r="L629" s="101"/>
      <c r="M629" s="331"/>
      <c r="N629" s="433"/>
      <c r="O629" s="170" t="s">
        <v>128</v>
      </c>
      <c r="P629" s="170"/>
      <c r="Q629" s="170"/>
      <c r="R629" s="170"/>
      <c r="S629" s="170"/>
      <c r="T629" s="170"/>
      <c r="U629" s="170"/>
      <c r="V629" s="129"/>
      <c r="W629" s="167"/>
      <c r="X629" s="170"/>
      <c r="Y629" s="113"/>
      <c r="Z629" s="113"/>
      <c r="AA629" s="113"/>
      <c r="AB629" s="98">
        <f t="shared" si="12"/>
        <v>0</v>
      </c>
      <c r="AC629" s="113"/>
      <c r="AD629" s="113"/>
      <c r="AE629" s="113"/>
      <c r="AF629" s="113"/>
      <c r="AG629" s="113"/>
      <c r="AH629" s="113"/>
      <c r="AI629" s="113"/>
      <c r="AJ629" s="113"/>
      <c r="AK629" s="113"/>
      <c r="AL629" s="113"/>
      <c r="AM629" s="113"/>
      <c r="AN629" s="113"/>
      <c r="AO629" s="113"/>
      <c r="AP629" s="113"/>
      <c r="AQ629" s="113"/>
    </row>
    <row r="630" spans="1:28" s="113" customFormat="1" ht="13.5">
      <c r="A630" s="416">
        <v>42</v>
      </c>
      <c r="B630" s="144">
        <v>595</v>
      </c>
      <c r="C630" s="142" t="s">
        <v>1033</v>
      </c>
      <c r="D630" s="406" t="s">
        <v>1153</v>
      </c>
      <c r="E630" s="142" t="s">
        <v>1154</v>
      </c>
      <c r="F630" s="182">
        <v>1.57</v>
      </c>
      <c r="G630" t="s">
        <v>35</v>
      </c>
      <c r="H630" s="372" t="s">
        <v>1155</v>
      </c>
      <c r="I630" s="436">
        <v>7.425</v>
      </c>
      <c r="J630" s="429"/>
      <c r="K630" s="101"/>
      <c r="L630" s="101"/>
      <c r="M630" s="328">
        <f>SUM(I630:I633)</f>
        <v>29.7</v>
      </c>
      <c r="N630" s="46">
        <v>59.4</v>
      </c>
      <c r="O630" s="170" t="s">
        <v>38</v>
      </c>
      <c r="P630" s="170"/>
      <c r="Q630" s="170"/>
      <c r="R630" s="170"/>
      <c r="S630" s="170"/>
      <c r="T630" s="170"/>
      <c r="U630" s="170"/>
      <c r="V630" s="170"/>
      <c r="W630"/>
      <c r="X630" s="170"/>
      <c r="AB630" s="98">
        <f t="shared" si="12"/>
        <v>0</v>
      </c>
    </row>
    <row r="631" spans="1:28" s="113" customFormat="1" ht="13.5">
      <c r="A631" s="416"/>
      <c r="B631" s="144">
        <v>596</v>
      </c>
      <c r="C631" s="142"/>
      <c r="D631" s="409"/>
      <c r="E631" s="142" t="s">
        <v>1154</v>
      </c>
      <c r="F631" s="182">
        <v>1.57</v>
      </c>
      <c r="G631" t="s">
        <v>35</v>
      </c>
      <c r="H631" s="372" t="s">
        <v>1155</v>
      </c>
      <c r="I631" s="436">
        <v>7.425</v>
      </c>
      <c r="J631" s="429"/>
      <c r="K631" s="101"/>
      <c r="L631" s="101"/>
      <c r="M631" s="330"/>
      <c r="N631" s="46"/>
      <c r="O631" s="170" t="s">
        <v>38</v>
      </c>
      <c r="P631" s="170"/>
      <c r="Q631" s="170"/>
      <c r="R631" s="170"/>
      <c r="S631" s="170"/>
      <c r="T631" s="170"/>
      <c r="U631" s="170"/>
      <c r="V631" s="170"/>
      <c r="W631"/>
      <c r="X631" s="170"/>
      <c r="AB631" s="98">
        <f t="shared" si="12"/>
        <v>0</v>
      </c>
    </row>
    <row r="632" spans="1:28" s="113" customFormat="1" ht="13.5">
      <c r="A632" s="416"/>
      <c r="B632" s="144">
        <v>597</v>
      </c>
      <c r="C632" s="142"/>
      <c r="D632" s="409"/>
      <c r="E632" s="142" t="s">
        <v>1154</v>
      </c>
      <c r="F632" s="182">
        <v>1.57</v>
      </c>
      <c r="G632" t="s">
        <v>35</v>
      </c>
      <c r="H632" s="372" t="s">
        <v>1155</v>
      </c>
      <c r="I632" s="436">
        <v>7.425</v>
      </c>
      <c r="J632" s="429"/>
      <c r="K632" s="101"/>
      <c r="L632" s="101"/>
      <c r="M632" s="330"/>
      <c r="N632" s="46"/>
      <c r="O632" s="170" t="s">
        <v>38</v>
      </c>
      <c r="P632" s="170"/>
      <c r="Q632" s="170"/>
      <c r="R632" s="170"/>
      <c r="S632" s="170"/>
      <c r="T632" s="170"/>
      <c r="U632" s="170"/>
      <c r="V632" s="170"/>
      <c r="W632"/>
      <c r="X632" s="170"/>
      <c r="AB632" s="98">
        <f t="shared" si="12"/>
        <v>0</v>
      </c>
    </row>
    <row r="633" spans="1:28" s="113" customFormat="1" ht="13.5">
      <c r="A633" s="416"/>
      <c r="B633" s="144">
        <v>598</v>
      </c>
      <c r="C633" s="142"/>
      <c r="D633" s="412"/>
      <c r="E633" s="142" t="s">
        <v>1154</v>
      </c>
      <c r="F633" s="182">
        <v>1.57</v>
      </c>
      <c r="G633" t="s">
        <v>35</v>
      </c>
      <c r="H633" s="372" t="s">
        <v>1155</v>
      </c>
      <c r="I633" s="436">
        <v>7.425</v>
      </c>
      <c r="J633" s="429"/>
      <c r="K633" s="101"/>
      <c r="L633" s="101"/>
      <c r="M633" s="331"/>
      <c r="N633" s="46"/>
      <c r="O633" s="170" t="s">
        <v>38</v>
      </c>
      <c r="P633" s="170"/>
      <c r="Q633" s="170"/>
      <c r="R633" s="170"/>
      <c r="S633" s="170"/>
      <c r="T633" s="170"/>
      <c r="U633" s="170"/>
      <c r="V633" s="170"/>
      <c r="W633"/>
      <c r="X633" s="170"/>
      <c r="AB633" s="98">
        <f t="shared" si="12"/>
        <v>0</v>
      </c>
    </row>
    <row r="634" spans="1:43" s="6" customFormat="1" ht="13.5">
      <c r="A634" s="224">
        <v>43</v>
      </c>
      <c r="B634" s="144">
        <v>599</v>
      </c>
      <c r="C634" s="412" t="s">
        <v>1033</v>
      </c>
      <c r="D634" s="142" t="s">
        <v>1156</v>
      </c>
      <c r="E634" s="211" t="s">
        <v>1157</v>
      </c>
      <c r="F634" s="313">
        <v>0.5</v>
      </c>
      <c r="G634" s="313" t="s">
        <v>1096</v>
      </c>
      <c r="H634" s="224" t="s">
        <v>1158</v>
      </c>
      <c r="I634" s="313">
        <v>3</v>
      </c>
      <c r="J634" s="429"/>
      <c r="K634" s="101"/>
      <c r="L634" s="101"/>
      <c r="M634" s="195">
        <v>3</v>
      </c>
      <c r="N634" s="144">
        <v>6</v>
      </c>
      <c r="O634" s="170" t="s">
        <v>128</v>
      </c>
      <c r="P634" s="170"/>
      <c r="Q634" s="170"/>
      <c r="R634" s="170"/>
      <c r="S634" s="170"/>
      <c r="T634" s="170"/>
      <c r="U634" s="170"/>
      <c r="V634" s="129"/>
      <c r="W634"/>
      <c r="X634" s="170"/>
      <c r="Y634" s="113"/>
      <c r="Z634" s="113"/>
      <c r="AA634" s="113"/>
      <c r="AB634" s="98">
        <f t="shared" si="12"/>
        <v>0</v>
      </c>
      <c r="AC634" s="113"/>
      <c r="AD634" s="113"/>
      <c r="AE634" s="113"/>
      <c r="AF634" s="113"/>
      <c r="AG634" s="113"/>
      <c r="AH634" s="113"/>
      <c r="AI634" s="113"/>
      <c r="AJ634" s="113"/>
      <c r="AK634" s="113"/>
      <c r="AL634" s="113"/>
      <c r="AM634" s="113"/>
      <c r="AN634" s="113"/>
      <c r="AO634" s="113"/>
      <c r="AP634" s="113"/>
      <c r="AQ634" s="113"/>
    </row>
    <row r="635" spans="1:43" s="6" customFormat="1" ht="13.5">
      <c r="A635" s="417">
        <v>44</v>
      </c>
      <c r="B635" s="144">
        <v>600</v>
      </c>
      <c r="C635" s="406" t="s">
        <v>1033</v>
      </c>
      <c r="D635" s="142" t="s">
        <v>1159</v>
      </c>
      <c r="E635" s="211" t="s">
        <v>1160</v>
      </c>
      <c r="F635" s="2">
        <v>1</v>
      </c>
      <c r="G635" s="313" t="s">
        <v>437</v>
      </c>
      <c r="H635" s="224" t="s">
        <v>1158</v>
      </c>
      <c r="I635" s="313">
        <v>6</v>
      </c>
      <c r="J635" s="429"/>
      <c r="K635" s="101"/>
      <c r="L635" s="101"/>
      <c r="M635" s="195">
        <v>6</v>
      </c>
      <c r="N635" s="46">
        <v>12.8</v>
      </c>
      <c r="O635" s="170" t="s">
        <v>128</v>
      </c>
      <c r="P635" s="170"/>
      <c r="Q635" s="170"/>
      <c r="R635" s="170"/>
      <c r="S635" s="170"/>
      <c r="T635" s="170"/>
      <c r="U635" s="170"/>
      <c r="V635" s="129"/>
      <c r="W635"/>
      <c r="X635" s="170"/>
      <c r="Y635" s="113"/>
      <c r="Z635" s="113"/>
      <c r="AA635" s="113"/>
      <c r="AB635" s="98">
        <f t="shared" si="12"/>
        <v>-0.8000000000000007</v>
      </c>
      <c r="AC635" s="113"/>
      <c r="AD635" s="113"/>
      <c r="AE635" s="113"/>
      <c r="AF635" s="113"/>
      <c r="AG635" s="113"/>
      <c r="AH635" s="113"/>
      <c r="AI635" s="113"/>
      <c r="AJ635" s="113"/>
      <c r="AK635" s="113"/>
      <c r="AL635" s="113"/>
      <c r="AM635" s="113"/>
      <c r="AN635" s="113"/>
      <c r="AO635" s="113"/>
      <c r="AP635" s="113"/>
      <c r="AQ635" s="113"/>
    </row>
    <row r="636" spans="1:28" s="113" customFormat="1" ht="13.5">
      <c r="A636" s="224">
        <v>45</v>
      </c>
      <c r="B636" s="144">
        <v>601</v>
      </c>
      <c r="C636" s="142" t="s">
        <v>1033</v>
      </c>
      <c r="D636" s="142" t="s">
        <v>1161</v>
      </c>
      <c r="E636" s="142" t="s">
        <v>1162</v>
      </c>
      <c r="F636" s="182">
        <v>2</v>
      </c>
      <c r="G636" t="s">
        <v>207</v>
      </c>
      <c r="H636" s="372">
        <v>43770</v>
      </c>
      <c r="I636" s="171">
        <v>8.5</v>
      </c>
      <c r="J636" s="429"/>
      <c r="K636" s="101"/>
      <c r="L636" s="101"/>
      <c r="M636" s="195">
        <v>8.5</v>
      </c>
      <c r="N636" s="46">
        <v>24</v>
      </c>
      <c r="O636" s="170" t="s">
        <v>128</v>
      </c>
      <c r="P636" s="170"/>
      <c r="Q636" s="170"/>
      <c r="R636" s="170"/>
      <c r="S636" s="170"/>
      <c r="T636" s="170"/>
      <c r="U636" s="170"/>
      <c r="V636" s="170"/>
      <c r="W636"/>
      <c r="X636" s="170"/>
      <c r="AB636" s="98">
        <f t="shared" si="12"/>
        <v>-7</v>
      </c>
    </row>
    <row r="637" spans="1:28" s="115" customFormat="1" ht="15" customHeight="1">
      <c r="A637" s="418">
        <v>1</v>
      </c>
      <c r="B637" s="144">
        <v>602</v>
      </c>
      <c r="C637" s="419" t="s">
        <v>1163</v>
      </c>
      <c r="D637" s="420" t="s">
        <v>1164</v>
      </c>
      <c r="E637" t="s">
        <v>1165</v>
      </c>
      <c r="F637" s="69">
        <v>1</v>
      </c>
      <c r="G637" s="2" t="s">
        <v>35</v>
      </c>
      <c r="H637" s="421">
        <v>43480</v>
      </c>
      <c r="I637" s="437">
        <v>6</v>
      </c>
      <c r="J637" s="437" t="s">
        <v>1166</v>
      </c>
      <c r="K637" s="437" t="s">
        <v>1167</v>
      </c>
      <c r="L637" s="437">
        <v>13818266501</v>
      </c>
      <c r="M637" s="438">
        <v>24</v>
      </c>
      <c r="N637" s="437">
        <v>52</v>
      </c>
      <c r="O637" s="439" t="s">
        <v>38</v>
      </c>
      <c r="R637" s="446"/>
      <c r="W637"/>
      <c r="AB637" s="98">
        <f t="shared" si="12"/>
        <v>-4</v>
      </c>
    </row>
    <row r="638" spans="1:28" s="115" customFormat="1" ht="15" customHeight="1">
      <c r="A638" s="422"/>
      <c r="B638" s="144">
        <v>603</v>
      </c>
      <c r="C638" s="419" t="s">
        <v>1163</v>
      </c>
      <c r="D638" s="423"/>
      <c r="E638" t="s">
        <v>1168</v>
      </c>
      <c r="F638" s="69">
        <v>1</v>
      </c>
      <c r="G638" s="2" t="s">
        <v>35</v>
      </c>
      <c r="H638" s="422"/>
      <c r="I638" s="440">
        <v>6</v>
      </c>
      <c r="J638" s="440"/>
      <c r="K638" s="440"/>
      <c r="L638" s="440"/>
      <c r="M638" s="441"/>
      <c r="N638" s="440"/>
      <c r="O638" s="439" t="s">
        <v>38</v>
      </c>
      <c r="R638" s="447"/>
      <c r="W638"/>
      <c r="AB638" s="98">
        <f t="shared" si="12"/>
        <v>0</v>
      </c>
    </row>
    <row r="639" spans="1:28" s="115" customFormat="1" ht="15" customHeight="1">
      <c r="A639" s="422"/>
      <c r="B639" s="144">
        <v>604</v>
      </c>
      <c r="C639" s="419" t="s">
        <v>1163</v>
      </c>
      <c r="D639" s="423"/>
      <c r="E639" t="s">
        <v>1169</v>
      </c>
      <c r="F639" s="69">
        <v>1</v>
      </c>
      <c r="G639" s="2" t="s">
        <v>35</v>
      </c>
      <c r="H639" s="422"/>
      <c r="I639" s="440">
        <v>6</v>
      </c>
      <c r="J639" s="440"/>
      <c r="K639" s="440"/>
      <c r="L639" s="440"/>
      <c r="M639" s="441"/>
      <c r="N639" s="440"/>
      <c r="O639" s="439" t="s">
        <v>38</v>
      </c>
      <c r="R639" s="447"/>
      <c r="W639"/>
      <c r="AB639" s="98">
        <f t="shared" si="12"/>
        <v>0</v>
      </c>
    </row>
    <row r="640" spans="1:28" s="115" customFormat="1" ht="15" customHeight="1">
      <c r="A640" s="424"/>
      <c r="B640" s="144">
        <v>605</v>
      </c>
      <c r="C640" s="419" t="s">
        <v>1163</v>
      </c>
      <c r="D640" s="425"/>
      <c r="E640" t="s">
        <v>1170</v>
      </c>
      <c r="F640" s="69">
        <v>1</v>
      </c>
      <c r="G640" s="2" t="s">
        <v>35</v>
      </c>
      <c r="H640" s="424"/>
      <c r="I640" s="442">
        <v>6</v>
      </c>
      <c r="J640" s="442"/>
      <c r="K640" s="442"/>
      <c r="L640" s="442"/>
      <c r="M640" s="443"/>
      <c r="N640" s="442"/>
      <c r="O640" s="439" t="s">
        <v>38</v>
      </c>
      <c r="R640" s="448"/>
      <c r="W640"/>
      <c r="AB640" s="98">
        <f t="shared" si="12"/>
        <v>0</v>
      </c>
    </row>
    <row r="641" spans="1:28" s="116" customFormat="1" ht="15" customHeight="1">
      <c r="A641" s="449">
        <v>2</v>
      </c>
      <c r="B641" s="144">
        <v>606</v>
      </c>
      <c r="C641" s="419" t="s">
        <v>1163</v>
      </c>
      <c r="D641" s="450" t="s">
        <v>1171</v>
      </c>
      <c r="E641" t="s">
        <v>1111</v>
      </c>
      <c r="F641" s="182">
        <v>3</v>
      </c>
      <c r="G641" s="2" t="s">
        <v>35</v>
      </c>
      <c r="H641" s="451">
        <v>43738</v>
      </c>
      <c r="I641" s="496">
        <v>11</v>
      </c>
      <c r="J641" s="497" t="s">
        <v>1172</v>
      </c>
      <c r="K641" s="496" t="s">
        <v>1173</v>
      </c>
      <c r="L641" s="496">
        <v>13918069596</v>
      </c>
      <c r="M641" s="498">
        <v>23.8</v>
      </c>
      <c r="N641" s="496">
        <v>82.64</v>
      </c>
      <c r="O641" s="499" t="s">
        <v>38</v>
      </c>
      <c r="R641" s="529"/>
      <c r="W641" t="s">
        <v>1174</v>
      </c>
      <c r="AB641" s="98">
        <f t="shared" si="12"/>
        <v>-35.04</v>
      </c>
    </row>
    <row r="642" spans="1:28" s="116" customFormat="1" ht="15" customHeight="1">
      <c r="A642" s="452"/>
      <c r="B642" s="144">
        <v>607</v>
      </c>
      <c r="C642" s="419" t="s">
        <v>1163</v>
      </c>
      <c r="D642" s="453"/>
      <c r="E642" t="s">
        <v>1111</v>
      </c>
      <c r="F642" s="182">
        <v>3</v>
      </c>
      <c r="G642" s="2" t="s">
        <v>35</v>
      </c>
      <c r="H642" s="454"/>
      <c r="I642" s="500">
        <v>11</v>
      </c>
      <c r="J642" s="497"/>
      <c r="K642" s="500"/>
      <c r="L642" s="500"/>
      <c r="M642" s="501"/>
      <c r="N642" s="500"/>
      <c r="O642" s="499" t="s">
        <v>38</v>
      </c>
      <c r="R642" s="530"/>
      <c r="W642"/>
      <c r="AB642" s="98">
        <f t="shared" si="12"/>
        <v>0</v>
      </c>
    </row>
    <row r="643" spans="1:28" s="116" customFormat="1" ht="15" customHeight="1">
      <c r="A643" s="455"/>
      <c r="B643" s="144">
        <v>608</v>
      </c>
      <c r="C643" s="419" t="s">
        <v>1163</v>
      </c>
      <c r="D643" s="456"/>
      <c r="E643" t="s">
        <v>1175</v>
      </c>
      <c r="F643" s="182">
        <v>0.3</v>
      </c>
      <c r="G643" s="2" t="s">
        <v>207</v>
      </c>
      <c r="H643" s="457"/>
      <c r="I643" s="502">
        <v>1.8</v>
      </c>
      <c r="J643" s="267" t="s">
        <v>1176</v>
      </c>
      <c r="K643" s="502"/>
      <c r="L643" s="502"/>
      <c r="M643" s="503"/>
      <c r="N643" s="502"/>
      <c r="O643" s="499" t="s">
        <v>128</v>
      </c>
      <c r="R643" s="531"/>
      <c r="W643"/>
      <c r="AB643" s="98">
        <f t="shared" si="12"/>
        <v>0</v>
      </c>
    </row>
    <row r="644" spans="1:28" s="115" customFormat="1" ht="15" customHeight="1">
      <c r="A644" s="458">
        <v>3</v>
      </c>
      <c r="B644" s="144">
        <v>609</v>
      </c>
      <c r="C644" s="419" t="s">
        <v>1163</v>
      </c>
      <c r="D644" s="459" t="s">
        <v>1177</v>
      </c>
      <c r="E644" t="s">
        <v>1178</v>
      </c>
      <c r="F644" s="182">
        <v>2</v>
      </c>
      <c r="G644" s="2" t="s">
        <v>35</v>
      </c>
      <c r="H644" s="460">
        <v>43344</v>
      </c>
      <c r="I644" s="504">
        <v>8.5</v>
      </c>
      <c r="J644" s="504" t="s">
        <v>1179</v>
      </c>
      <c r="K644" s="504" t="s">
        <v>1180</v>
      </c>
      <c r="L644" s="504">
        <v>13817554398</v>
      </c>
      <c r="M644" s="505">
        <v>8.5</v>
      </c>
      <c r="N644" s="504">
        <v>20.2</v>
      </c>
      <c r="O644" s="439" t="s">
        <v>38</v>
      </c>
      <c r="R644" s="532"/>
      <c r="W644" t="s">
        <v>1181</v>
      </c>
      <c r="AB644" s="98">
        <f t="shared" si="12"/>
        <v>-3.1999999999999993</v>
      </c>
    </row>
    <row r="645" spans="1:28" s="115" customFormat="1" ht="27" customHeight="1">
      <c r="A645" s="458">
        <v>4</v>
      </c>
      <c r="B645" s="144">
        <v>610</v>
      </c>
      <c r="C645" s="419" t="s">
        <v>1163</v>
      </c>
      <c r="D645" s="459" t="s">
        <v>1182</v>
      </c>
      <c r="E645" t="s">
        <v>1183</v>
      </c>
      <c r="F645" s="182">
        <v>2</v>
      </c>
      <c r="G645" s="2" t="s">
        <v>437</v>
      </c>
      <c r="H645" s="461">
        <v>43755</v>
      </c>
      <c r="I645" s="504">
        <v>8.5</v>
      </c>
      <c r="J645" s="504" t="s">
        <v>1184</v>
      </c>
      <c r="K645" s="504" t="s">
        <v>1185</v>
      </c>
      <c r="L645" s="506" t="s">
        <v>1186</v>
      </c>
      <c r="M645" s="505">
        <v>8.5</v>
      </c>
      <c r="N645" s="504">
        <v>18.5</v>
      </c>
      <c r="O645" s="439" t="s">
        <v>128</v>
      </c>
      <c r="R645" s="532"/>
      <c r="W645" s="533"/>
      <c r="AB645" s="98">
        <f t="shared" si="12"/>
        <v>-1.5</v>
      </c>
    </row>
    <row r="646" spans="1:28" s="116" customFormat="1" ht="15" customHeight="1">
      <c r="A646" s="462">
        <v>5</v>
      </c>
      <c r="B646" s="144">
        <v>611</v>
      </c>
      <c r="C646" s="419" t="s">
        <v>1163</v>
      </c>
      <c r="D646" s="463" t="s">
        <v>1187</v>
      </c>
      <c r="E646" t="s">
        <v>1188</v>
      </c>
      <c r="F646" s="2">
        <v>1</v>
      </c>
      <c r="G646" s="2" t="s">
        <v>35</v>
      </c>
      <c r="H646" s="464">
        <v>43509</v>
      </c>
      <c r="I646" s="267">
        <v>6</v>
      </c>
      <c r="J646" s="267" t="s">
        <v>1189</v>
      </c>
      <c r="K646" s="266" t="s">
        <v>1190</v>
      </c>
      <c r="L646" s="267">
        <v>15801763689</v>
      </c>
      <c r="M646" s="267">
        <v>6</v>
      </c>
      <c r="N646" s="267">
        <v>18.5</v>
      </c>
      <c r="O646" s="499" t="s">
        <v>38</v>
      </c>
      <c r="R646" s="534"/>
      <c r="W646" t="s">
        <v>1191</v>
      </c>
      <c r="AB646" s="98">
        <f t="shared" si="12"/>
        <v>-6.5</v>
      </c>
    </row>
    <row r="647" spans="1:28" s="115" customFormat="1" ht="15" customHeight="1">
      <c r="A647" s="458">
        <v>6</v>
      </c>
      <c r="B647" s="144">
        <v>612</v>
      </c>
      <c r="C647" s="419" t="s">
        <v>1163</v>
      </c>
      <c r="D647" s="459" t="s">
        <v>1192</v>
      </c>
      <c r="E647" t="s">
        <v>1193</v>
      </c>
      <c r="F647" s="69">
        <v>2</v>
      </c>
      <c r="G647" s="2" t="s">
        <v>35</v>
      </c>
      <c r="H647" s="461">
        <v>43726</v>
      </c>
      <c r="I647" s="504">
        <v>8.5</v>
      </c>
      <c r="J647" s="504" t="s">
        <v>1194</v>
      </c>
      <c r="K647" s="504" t="s">
        <v>154</v>
      </c>
      <c r="L647" s="504">
        <v>18117289912</v>
      </c>
      <c r="M647" s="505">
        <v>8.5</v>
      </c>
      <c r="N647" s="504">
        <v>21.3</v>
      </c>
      <c r="O647" s="439" t="s">
        <v>38</v>
      </c>
      <c r="R647" s="532"/>
      <c r="W647" s="69"/>
      <c r="AB647" s="98">
        <f t="shared" si="12"/>
        <v>-4.300000000000001</v>
      </c>
    </row>
    <row r="648" spans="1:28" s="117" customFormat="1" ht="15" customHeight="1">
      <c r="A648" s="462">
        <v>7</v>
      </c>
      <c r="B648" s="144">
        <v>613</v>
      </c>
      <c r="C648" s="419" t="s">
        <v>1163</v>
      </c>
      <c r="D648" s="463" t="s">
        <v>1195</v>
      </c>
      <c r="E648" t="s">
        <v>1196</v>
      </c>
      <c r="F648" s="267">
        <v>1</v>
      </c>
      <c r="G648" s="2" t="s">
        <v>437</v>
      </c>
      <c r="H648" s="464">
        <v>43656</v>
      </c>
      <c r="I648" s="267">
        <v>6</v>
      </c>
      <c r="J648" s="267" t="s">
        <v>1197</v>
      </c>
      <c r="K648" s="267" t="s">
        <v>1198</v>
      </c>
      <c r="L648" s="267">
        <v>13661610812</v>
      </c>
      <c r="M648" s="267">
        <v>6</v>
      </c>
      <c r="N648" s="267">
        <v>12.8</v>
      </c>
      <c r="O648" s="499" t="s">
        <v>128</v>
      </c>
      <c r="R648" s="535"/>
      <c r="W648" t="s">
        <v>1199</v>
      </c>
      <c r="AB648" s="98">
        <f t="shared" si="12"/>
        <v>-0.8000000000000007</v>
      </c>
    </row>
    <row r="649" spans="1:28" s="115" customFormat="1" ht="15" customHeight="1">
      <c r="A649" s="458">
        <v>8</v>
      </c>
      <c r="B649" s="144">
        <v>614</v>
      </c>
      <c r="C649" s="419" t="s">
        <v>1163</v>
      </c>
      <c r="D649" s="459" t="s">
        <v>1200</v>
      </c>
      <c r="E649" t="s">
        <v>1110</v>
      </c>
      <c r="F649" s="2">
        <v>4</v>
      </c>
      <c r="G649" s="2" t="s">
        <v>35</v>
      </c>
      <c r="H649" s="460">
        <v>43732</v>
      </c>
      <c r="I649" s="504">
        <v>13.5</v>
      </c>
      <c r="J649" s="504" t="s">
        <v>1201</v>
      </c>
      <c r="K649" s="69" t="s">
        <v>1202</v>
      </c>
      <c r="L649" s="504">
        <v>13917211284</v>
      </c>
      <c r="M649" s="505">
        <v>13.5</v>
      </c>
      <c r="N649" s="504">
        <v>28</v>
      </c>
      <c r="O649" s="439" t="s">
        <v>128</v>
      </c>
      <c r="R649" s="532"/>
      <c r="W649" s="536"/>
      <c r="AB649" s="98">
        <f t="shared" si="12"/>
        <v>-1</v>
      </c>
    </row>
    <row r="650" spans="1:28" s="115" customFormat="1" ht="15" customHeight="1">
      <c r="A650" s="418">
        <v>9</v>
      </c>
      <c r="B650" s="144">
        <v>615</v>
      </c>
      <c r="C650" s="419" t="s">
        <v>1163</v>
      </c>
      <c r="D650" s="459" t="s">
        <v>1203</v>
      </c>
      <c r="E650" t="s">
        <v>1204</v>
      </c>
      <c r="F650" s="182">
        <v>10</v>
      </c>
      <c r="G650" s="2" t="s">
        <v>35</v>
      </c>
      <c r="H650" s="421">
        <v>43738</v>
      </c>
      <c r="I650" s="437">
        <v>22.5</v>
      </c>
      <c r="J650" s="504" t="s">
        <v>1205</v>
      </c>
      <c r="K650" s="437" t="s">
        <v>1206</v>
      </c>
      <c r="L650" s="507">
        <v>18201758098</v>
      </c>
      <c r="M650" s="438">
        <v>45</v>
      </c>
      <c r="N650" s="437">
        <v>90.5</v>
      </c>
      <c r="O650" s="439" t="s">
        <v>38</v>
      </c>
      <c r="R650" s="537"/>
      <c r="W650" s="538"/>
      <c r="AB650" s="98">
        <f t="shared" si="12"/>
        <v>-0.5</v>
      </c>
    </row>
    <row r="651" spans="1:28" s="115" customFormat="1" ht="15" customHeight="1">
      <c r="A651" s="424"/>
      <c r="B651" s="144">
        <v>616</v>
      </c>
      <c r="C651" s="419" t="s">
        <v>1163</v>
      </c>
      <c r="D651" s="459"/>
      <c r="E651" t="s">
        <v>1204</v>
      </c>
      <c r="F651" s="182">
        <v>10</v>
      </c>
      <c r="G651" s="2" t="s">
        <v>35</v>
      </c>
      <c r="H651" s="424"/>
      <c r="I651" s="442">
        <v>22.5</v>
      </c>
      <c r="J651" s="504"/>
      <c r="K651" s="442"/>
      <c r="L651" s="508"/>
      <c r="M651" s="443"/>
      <c r="N651" s="442"/>
      <c r="O651" s="439" t="s">
        <v>38</v>
      </c>
      <c r="R651" s="539"/>
      <c r="W651" s="524"/>
      <c r="AB651" s="98">
        <f t="shared" si="12"/>
        <v>0</v>
      </c>
    </row>
    <row r="652" spans="1:28" s="115" customFormat="1" ht="15" customHeight="1">
      <c r="A652" s="418">
        <v>10</v>
      </c>
      <c r="B652" s="144">
        <v>617</v>
      </c>
      <c r="C652" s="419" t="s">
        <v>1163</v>
      </c>
      <c r="D652" s="459" t="s">
        <v>1207</v>
      </c>
      <c r="E652" t="s">
        <v>1142</v>
      </c>
      <c r="F652" s="182">
        <v>2</v>
      </c>
      <c r="G652" s="2" t="s">
        <v>916</v>
      </c>
      <c r="H652" s="421">
        <v>43381</v>
      </c>
      <c r="I652" s="437">
        <v>8.5</v>
      </c>
      <c r="J652" s="504" t="s">
        <v>1208</v>
      </c>
      <c r="K652" s="437" t="s">
        <v>1209</v>
      </c>
      <c r="L652" s="437">
        <v>18217179760</v>
      </c>
      <c r="M652" s="438">
        <v>14.5</v>
      </c>
      <c r="N652" s="437">
        <v>63.38</v>
      </c>
      <c r="O652" s="439" t="s">
        <v>128</v>
      </c>
      <c r="R652" s="537"/>
      <c r="W652" s="538"/>
      <c r="AB652" s="98">
        <f t="shared" si="12"/>
        <v>-34.38</v>
      </c>
    </row>
    <row r="653" spans="1:28" s="115" customFormat="1" ht="15" customHeight="1">
      <c r="A653" s="424"/>
      <c r="B653" s="144">
        <v>618</v>
      </c>
      <c r="C653" s="419" t="s">
        <v>1163</v>
      </c>
      <c r="D653" s="459"/>
      <c r="E653" t="s">
        <v>502</v>
      </c>
      <c r="F653" s="182">
        <v>1</v>
      </c>
      <c r="G653" s="2" t="s">
        <v>69</v>
      </c>
      <c r="H653" s="424"/>
      <c r="I653" s="442">
        <v>6</v>
      </c>
      <c r="J653" s="504"/>
      <c r="K653" s="442"/>
      <c r="L653" s="442"/>
      <c r="M653" s="443"/>
      <c r="N653" s="442"/>
      <c r="O653" s="439" t="s">
        <v>128</v>
      </c>
      <c r="R653" s="539"/>
      <c r="W653" s="524"/>
      <c r="AB653" s="98">
        <f t="shared" si="12"/>
        <v>0</v>
      </c>
    </row>
    <row r="654" spans="1:28" s="115" customFormat="1" ht="15" customHeight="1">
      <c r="A654" s="458">
        <v>11</v>
      </c>
      <c r="B654" s="144">
        <v>619</v>
      </c>
      <c r="C654" s="419" t="s">
        <v>1163</v>
      </c>
      <c r="D654" s="459" t="s">
        <v>1210</v>
      </c>
      <c r="E654" t="s">
        <v>934</v>
      </c>
      <c r="F654" s="182">
        <v>2</v>
      </c>
      <c r="G654" s="2" t="s">
        <v>916</v>
      </c>
      <c r="H654" s="460">
        <v>43691</v>
      </c>
      <c r="I654" s="504">
        <v>8.5</v>
      </c>
      <c r="J654" s="504" t="s">
        <v>1211</v>
      </c>
      <c r="K654" s="509" t="s">
        <v>1212</v>
      </c>
      <c r="L654" s="504">
        <v>13917404780</v>
      </c>
      <c r="M654" s="505">
        <v>8.5</v>
      </c>
      <c r="N654" s="504">
        <v>148.99</v>
      </c>
      <c r="O654" s="439" t="s">
        <v>128</v>
      </c>
      <c r="R654" s="532"/>
      <c r="W654" s="533"/>
      <c r="AB654" s="98">
        <f t="shared" si="12"/>
        <v>-131.99</v>
      </c>
    </row>
    <row r="655" spans="1:28" s="115" customFormat="1" ht="15" customHeight="1">
      <c r="A655" s="418">
        <v>12</v>
      </c>
      <c r="B655" s="144">
        <v>620</v>
      </c>
      <c r="C655" s="419" t="s">
        <v>1163</v>
      </c>
      <c r="D655" s="420" t="s">
        <v>1213</v>
      </c>
      <c r="E655" t="s">
        <v>1214</v>
      </c>
      <c r="F655" s="182">
        <v>1</v>
      </c>
      <c r="G655" s="2" t="s">
        <v>35</v>
      </c>
      <c r="H655" s="421">
        <v>43459</v>
      </c>
      <c r="I655" s="267">
        <v>6</v>
      </c>
      <c r="J655" s="437" t="s">
        <v>1215</v>
      </c>
      <c r="K655" s="437" t="s">
        <v>1216</v>
      </c>
      <c r="L655" s="437">
        <v>13817959307</v>
      </c>
      <c r="M655" s="438">
        <v>18</v>
      </c>
      <c r="N655" s="437">
        <v>63.49</v>
      </c>
      <c r="O655" s="439" t="s">
        <v>38</v>
      </c>
      <c r="R655" s="537"/>
      <c r="W655" s="522" t="s">
        <v>1217</v>
      </c>
      <c r="AB655" s="98">
        <f t="shared" si="12"/>
        <v>-27.490000000000002</v>
      </c>
    </row>
    <row r="656" spans="1:28" s="115" customFormat="1" ht="15" customHeight="1">
      <c r="A656" s="422"/>
      <c r="B656" s="144">
        <v>621</v>
      </c>
      <c r="C656" s="419" t="s">
        <v>1163</v>
      </c>
      <c r="D656" s="423"/>
      <c r="E656" t="s">
        <v>1214</v>
      </c>
      <c r="F656" s="182">
        <v>1</v>
      </c>
      <c r="G656" s="2" t="s">
        <v>35</v>
      </c>
      <c r="H656" s="422"/>
      <c r="I656" s="267">
        <v>6</v>
      </c>
      <c r="J656" s="440"/>
      <c r="K656" s="440"/>
      <c r="L656" s="440"/>
      <c r="M656" s="441"/>
      <c r="N656" s="440"/>
      <c r="O656" s="439" t="s">
        <v>38</v>
      </c>
      <c r="R656" s="540"/>
      <c r="W656" s="523"/>
      <c r="AB656" s="98">
        <f t="shared" si="12"/>
        <v>0</v>
      </c>
    </row>
    <row r="657" spans="1:28" s="115" customFormat="1" ht="15" customHeight="1">
      <c r="A657" s="424"/>
      <c r="B657" s="144">
        <v>622</v>
      </c>
      <c r="C657" s="419" t="s">
        <v>1163</v>
      </c>
      <c r="D657" s="425"/>
      <c r="E657" t="s">
        <v>1214</v>
      </c>
      <c r="F657" s="182">
        <v>1</v>
      </c>
      <c r="G657" s="2" t="s">
        <v>35</v>
      </c>
      <c r="H657" s="424"/>
      <c r="I657" s="267">
        <v>6</v>
      </c>
      <c r="J657" s="442"/>
      <c r="K657" s="442"/>
      <c r="L657" s="442"/>
      <c r="M657" s="443"/>
      <c r="N657" s="442"/>
      <c r="O657" s="439" t="s">
        <v>38</v>
      </c>
      <c r="R657" s="539"/>
      <c r="W657" s="524"/>
      <c r="AB657" s="98">
        <f t="shared" si="12"/>
        <v>0</v>
      </c>
    </row>
    <row r="658" spans="1:28" s="118" customFormat="1" ht="15" customHeight="1">
      <c r="A658" s="465">
        <v>13</v>
      </c>
      <c r="B658" s="144">
        <v>623</v>
      </c>
      <c r="C658" s="466" t="s">
        <v>1163</v>
      </c>
      <c r="D658" s="467" t="s">
        <v>1218</v>
      </c>
      <c r="E658" t="s">
        <v>441</v>
      </c>
      <c r="F658" s="182">
        <v>2</v>
      </c>
      <c r="G658" s="2" t="s">
        <v>35</v>
      </c>
      <c r="H658" s="468">
        <v>43671</v>
      </c>
      <c r="I658" s="269">
        <v>8.5</v>
      </c>
      <c r="J658" s="510" t="s">
        <v>1219</v>
      </c>
      <c r="K658" s="510" t="s">
        <v>1220</v>
      </c>
      <c r="L658" s="510">
        <v>13671701002</v>
      </c>
      <c r="M658" s="511">
        <v>21.57</v>
      </c>
      <c r="N658" s="510">
        <v>43.5</v>
      </c>
      <c r="O658" s="512" t="s">
        <v>38</v>
      </c>
      <c r="R658" s="466"/>
      <c r="W658" t="s">
        <v>1221</v>
      </c>
      <c r="AB658" s="98">
        <f t="shared" si="12"/>
        <v>-0.35999999999999943</v>
      </c>
    </row>
    <row r="659" spans="1:28" s="118" customFormat="1" ht="15" customHeight="1">
      <c r="A659" s="469"/>
      <c r="B659" s="144">
        <v>624</v>
      </c>
      <c r="C659" s="466" t="s">
        <v>1163</v>
      </c>
      <c r="D659" s="470"/>
      <c r="E659" t="s">
        <v>1222</v>
      </c>
      <c r="F659" s="182">
        <v>1.43</v>
      </c>
      <c r="G659" s="2" t="s">
        <v>35</v>
      </c>
      <c r="H659" s="469"/>
      <c r="I659" s="269">
        <v>7.075</v>
      </c>
      <c r="J659" s="513"/>
      <c r="K659" s="513"/>
      <c r="L659" s="513"/>
      <c r="M659" s="514"/>
      <c r="N659" s="513"/>
      <c r="O659" s="512" t="s">
        <v>38</v>
      </c>
      <c r="R659" s="541"/>
      <c r="W659"/>
      <c r="AB659" s="98">
        <f t="shared" si="12"/>
        <v>0</v>
      </c>
    </row>
    <row r="660" spans="1:28" s="118" customFormat="1" ht="15" customHeight="1">
      <c r="A660" s="471"/>
      <c r="B660" s="144">
        <v>625</v>
      </c>
      <c r="C660" s="466" t="s">
        <v>1163</v>
      </c>
      <c r="D660" s="472"/>
      <c r="E660" t="s">
        <v>580</v>
      </c>
      <c r="F660" s="182">
        <v>1</v>
      </c>
      <c r="G660" s="2" t="s">
        <v>35</v>
      </c>
      <c r="H660" s="471"/>
      <c r="I660" s="269">
        <v>6</v>
      </c>
      <c r="J660" s="515"/>
      <c r="K660" s="515"/>
      <c r="L660" s="515"/>
      <c r="M660" s="516"/>
      <c r="N660" s="515"/>
      <c r="O660" s="512" t="s">
        <v>38</v>
      </c>
      <c r="R660" s="542"/>
      <c r="W660"/>
      <c r="AB660" s="98">
        <f t="shared" si="12"/>
        <v>0</v>
      </c>
    </row>
    <row r="661" spans="1:28" s="115" customFormat="1" ht="15" customHeight="1">
      <c r="A661" s="473">
        <v>14</v>
      </c>
      <c r="B661" s="144">
        <v>626</v>
      </c>
      <c r="C661" s="419" t="s">
        <v>1163</v>
      </c>
      <c r="D661" s="459" t="s">
        <v>1223</v>
      </c>
      <c r="E661" t="s">
        <v>1224</v>
      </c>
      <c r="F661" s="182">
        <v>2</v>
      </c>
      <c r="G661" s="2" t="s">
        <v>35</v>
      </c>
      <c r="H661" s="421">
        <v>43769</v>
      </c>
      <c r="I661" s="267">
        <v>8.5</v>
      </c>
      <c r="J661" s="504" t="s">
        <v>1225</v>
      </c>
      <c r="K661" s="504" t="s">
        <v>1226</v>
      </c>
      <c r="L661" s="504">
        <v>18662154326</v>
      </c>
      <c r="M661" s="438">
        <v>57.5</v>
      </c>
      <c r="N661" s="437">
        <v>132.29</v>
      </c>
      <c r="O661" s="439" t="s">
        <v>38</v>
      </c>
      <c r="R661" s="537"/>
      <c r="W661" s="522"/>
      <c r="AB661" s="98">
        <f t="shared" si="12"/>
        <v>-17.289999999999992</v>
      </c>
    </row>
    <row r="662" spans="1:28" s="115" customFormat="1" ht="15" customHeight="1">
      <c r="A662" s="474"/>
      <c r="B662" s="144">
        <v>627</v>
      </c>
      <c r="C662" s="419" t="s">
        <v>1163</v>
      </c>
      <c r="D662" s="459"/>
      <c r="E662" t="s">
        <v>1224</v>
      </c>
      <c r="F662" s="182">
        <v>2</v>
      </c>
      <c r="G662" s="2" t="s">
        <v>35</v>
      </c>
      <c r="H662" s="422"/>
      <c r="I662" s="267">
        <v>8.5</v>
      </c>
      <c r="J662" s="504"/>
      <c r="K662" s="504"/>
      <c r="L662" s="504"/>
      <c r="M662" s="441"/>
      <c r="N662" s="440"/>
      <c r="O662" s="439" t="s">
        <v>38</v>
      </c>
      <c r="R662" s="540"/>
      <c r="W662" s="523"/>
      <c r="AB662" s="98">
        <f t="shared" si="12"/>
        <v>0</v>
      </c>
    </row>
    <row r="663" spans="1:28" s="115" customFormat="1" ht="15" customHeight="1">
      <c r="A663" s="474"/>
      <c r="B663" s="144">
        <v>628</v>
      </c>
      <c r="C663" s="419" t="s">
        <v>1163</v>
      </c>
      <c r="D663" s="459"/>
      <c r="E663" t="s">
        <v>1227</v>
      </c>
      <c r="F663" s="182">
        <v>4</v>
      </c>
      <c r="G663" s="2" t="s">
        <v>35</v>
      </c>
      <c r="H663" s="422"/>
      <c r="I663" s="267">
        <v>13.5</v>
      </c>
      <c r="J663" s="504"/>
      <c r="K663" s="504"/>
      <c r="L663" s="504"/>
      <c r="M663" s="441"/>
      <c r="N663" s="440"/>
      <c r="O663" s="439" t="s">
        <v>38</v>
      </c>
      <c r="R663" s="540"/>
      <c r="W663" s="523"/>
      <c r="AB663" s="98">
        <f t="shared" si="12"/>
        <v>0</v>
      </c>
    </row>
    <row r="664" spans="1:28" s="115" customFormat="1" ht="15" customHeight="1">
      <c r="A664" s="474"/>
      <c r="B664" s="144">
        <v>629</v>
      </c>
      <c r="C664" s="419" t="s">
        <v>1163</v>
      </c>
      <c r="D664" s="459"/>
      <c r="E664" t="s">
        <v>1227</v>
      </c>
      <c r="F664" s="182">
        <v>4</v>
      </c>
      <c r="G664" s="2" t="s">
        <v>35</v>
      </c>
      <c r="H664" s="422"/>
      <c r="I664" s="267">
        <v>13.5</v>
      </c>
      <c r="J664" s="504"/>
      <c r="K664" s="504"/>
      <c r="L664" s="504"/>
      <c r="M664" s="441"/>
      <c r="N664" s="440"/>
      <c r="O664" s="439" t="s">
        <v>38</v>
      </c>
      <c r="R664" s="540"/>
      <c r="W664" s="523"/>
      <c r="AB664" s="98">
        <f t="shared" si="12"/>
        <v>0</v>
      </c>
    </row>
    <row r="665" spans="1:28" s="115" customFormat="1" ht="15" customHeight="1">
      <c r="A665" s="475"/>
      <c r="B665" s="144">
        <v>630</v>
      </c>
      <c r="C665" s="419" t="s">
        <v>1163</v>
      </c>
      <c r="D665" s="459"/>
      <c r="E665" t="s">
        <v>1227</v>
      </c>
      <c r="F665" s="182">
        <v>4</v>
      </c>
      <c r="G665" s="2" t="s">
        <v>35</v>
      </c>
      <c r="H665" s="424"/>
      <c r="I665" s="267">
        <v>13.5</v>
      </c>
      <c r="J665" s="504"/>
      <c r="K665" s="504"/>
      <c r="L665" s="504"/>
      <c r="M665" s="443"/>
      <c r="N665" s="442"/>
      <c r="O665" s="439" t="s">
        <v>38</v>
      </c>
      <c r="R665" s="539"/>
      <c r="W665" s="524"/>
      <c r="AB665" s="98">
        <f t="shared" si="12"/>
        <v>0</v>
      </c>
    </row>
    <row r="666" spans="1:28" s="116" customFormat="1" ht="15" customHeight="1">
      <c r="A666" s="476">
        <v>15</v>
      </c>
      <c r="B666" s="144">
        <v>631</v>
      </c>
      <c r="C666" s="477" t="s">
        <v>1163</v>
      </c>
      <c r="D666" s="478" t="s">
        <v>1228</v>
      </c>
      <c r="E666" t="s">
        <v>1229</v>
      </c>
      <c r="F666" s="182">
        <v>0.4</v>
      </c>
      <c r="G666" s="2" t="s">
        <v>69</v>
      </c>
      <c r="H666" s="479">
        <v>43661</v>
      </c>
      <c r="I666" s="517">
        <v>2.4</v>
      </c>
      <c r="J666" s="517" t="s">
        <v>1230</v>
      </c>
      <c r="K666" s="518" t="s">
        <v>1231</v>
      </c>
      <c r="L666" s="518">
        <v>18930149387</v>
      </c>
      <c r="M666" s="518">
        <v>8.4</v>
      </c>
      <c r="N666" s="518">
        <v>80</v>
      </c>
      <c r="O666" s="519" t="s">
        <v>38</v>
      </c>
      <c r="R666" s="477"/>
      <c r="W666" t="s">
        <v>1232</v>
      </c>
      <c r="AB666" s="98">
        <f t="shared" si="12"/>
        <v>-63.2</v>
      </c>
    </row>
    <row r="667" spans="1:28" s="116" customFormat="1" ht="15" customHeight="1">
      <c r="A667" s="480"/>
      <c r="B667" s="144">
        <v>632</v>
      </c>
      <c r="C667" s="477" t="s">
        <v>1163</v>
      </c>
      <c r="D667" s="478"/>
      <c r="E667" t="s">
        <v>1233</v>
      </c>
      <c r="F667" s="182">
        <v>0.5</v>
      </c>
      <c r="G667" s="2" t="s">
        <v>69</v>
      </c>
      <c r="H667" s="480"/>
      <c r="I667" s="517">
        <v>3</v>
      </c>
      <c r="J667" s="517"/>
      <c r="K667" s="520"/>
      <c r="L667" s="520"/>
      <c r="M667" s="520"/>
      <c r="N667" s="520"/>
      <c r="O667" s="519" t="s">
        <v>38</v>
      </c>
      <c r="R667" s="543"/>
      <c r="W667"/>
      <c r="AB667" s="98">
        <f t="shared" si="12"/>
        <v>0</v>
      </c>
    </row>
    <row r="668" spans="1:28" s="116" customFormat="1" ht="15" customHeight="1">
      <c r="A668" s="481"/>
      <c r="B668" s="144">
        <v>633</v>
      </c>
      <c r="C668" s="477" t="s">
        <v>1163</v>
      </c>
      <c r="D668" s="478"/>
      <c r="E668" t="s">
        <v>1233</v>
      </c>
      <c r="F668" s="182">
        <v>0.5</v>
      </c>
      <c r="G668" s="2" t="s">
        <v>69</v>
      </c>
      <c r="H668" s="481"/>
      <c r="I668" s="517">
        <v>3</v>
      </c>
      <c r="J668" s="517"/>
      <c r="K668" s="521"/>
      <c r="L668" s="521"/>
      <c r="M668" s="521"/>
      <c r="N668" s="521"/>
      <c r="O668" s="519" t="s">
        <v>38</v>
      </c>
      <c r="R668" s="544"/>
      <c r="W668"/>
      <c r="AB668" s="98">
        <f t="shared" si="12"/>
        <v>0</v>
      </c>
    </row>
    <row r="669" spans="1:28" s="115" customFormat="1" ht="15" customHeight="1">
      <c r="A669" s="418">
        <v>16</v>
      </c>
      <c r="B669" s="144">
        <v>634</v>
      </c>
      <c r="C669" s="419" t="s">
        <v>1163</v>
      </c>
      <c r="D669" s="459" t="s">
        <v>1234</v>
      </c>
      <c r="E669" t="s">
        <v>1235</v>
      </c>
      <c r="F669" s="182">
        <v>0.7</v>
      </c>
      <c r="G669" s="2" t="s">
        <v>35</v>
      </c>
      <c r="H669" s="482">
        <v>43747</v>
      </c>
      <c r="I669" s="267">
        <v>4.2</v>
      </c>
      <c r="J669" s="504" t="s">
        <v>1236</v>
      </c>
      <c r="K669" s="522" t="s">
        <v>1237</v>
      </c>
      <c r="L669" s="437">
        <v>13482824882</v>
      </c>
      <c r="M669" s="438">
        <v>25.4</v>
      </c>
      <c r="N669" s="437">
        <v>130.8</v>
      </c>
      <c r="O669" s="439" t="s">
        <v>38</v>
      </c>
      <c r="R669" s="446"/>
      <c r="W669" t="s">
        <v>1238</v>
      </c>
      <c r="AB669" s="98">
        <f t="shared" si="12"/>
        <v>-80.00000000000001</v>
      </c>
    </row>
    <row r="670" spans="1:28" s="115" customFormat="1" ht="15" customHeight="1">
      <c r="A670" s="422"/>
      <c r="B670" s="144">
        <v>635</v>
      </c>
      <c r="C670" s="419" t="s">
        <v>1163</v>
      </c>
      <c r="D670" s="459"/>
      <c r="E670" t="s">
        <v>1239</v>
      </c>
      <c r="F670" s="182">
        <v>0.7</v>
      </c>
      <c r="G670" s="2" t="s">
        <v>35</v>
      </c>
      <c r="H670" s="483"/>
      <c r="I670" s="267">
        <v>4.2</v>
      </c>
      <c r="J670" s="504"/>
      <c r="K670" s="523"/>
      <c r="L670" s="440"/>
      <c r="M670" s="441"/>
      <c r="N670" s="440"/>
      <c r="O670" s="439" t="s">
        <v>38</v>
      </c>
      <c r="R670" s="447"/>
      <c r="W670"/>
      <c r="AB670" s="98">
        <f t="shared" si="12"/>
        <v>0</v>
      </c>
    </row>
    <row r="671" spans="1:28" s="115" customFormat="1" ht="15" customHeight="1">
      <c r="A671" s="422"/>
      <c r="B671" s="144">
        <v>636</v>
      </c>
      <c r="C671" s="419" t="s">
        <v>1163</v>
      </c>
      <c r="D671" s="459"/>
      <c r="E671" t="s">
        <v>1240</v>
      </c>
      <c r="F671" s="182">
        <v>2</v>
      </c>
      <c r="G671" s="2" t="s">
        <v>35</v>
      </c>
      <c r="H671" s="483"/>
      <c r="I671" s="267">
        <v>8.5</v>
      </c>
      <c r="J671" s="504"/>
      <c r="K671" s="523"/>
      <c r="L671" s="440"/>
      <c r="M671" s="441"/>
      <c r="N671" s="440"/>
      <c r="O671" s="439" t="s">
        <v>38</v>
      </c>
      <c r="R671" s="447"/>
      <c r="W671"/>
      <c r="AB671" s="98">
        <f t="shared" si="12"/>
        <v>0</v>
      </c>
    </row>
    <row r="672" spans="1:28" s="115" customFormat="1" ht="15" customHeight="1">
      <c r="A672" s="424"/>
      <c r="B672" s="144">
        <v>637</v>
      </c>
      <c r="C672" s="419" t="s">
        <v>1163</v>
      </c>
      <c r="D672" s="459"/>
      <c r="E672" t="s">
        <v>1240</v>
      </c>
      <c r="F672" s="182">
        <v>2</v>
      </c>
      <c r="G672" s="2" t="s">
        <v>35</v>
      </c>
      <c r="H672" s="484"/>
      <c r="I672" s="267">
        <v>8.5</v>
      </c>
      <c r="J672" s="504"/>
      <c r="K672" s="524"/>
      <c r="L672" s="442"/>
      <c r="M672" s="443"/>
      <c r="N672" s="442"/>
      <c r="O672" s="439" t="s">
        <v>38</v>
      </c>
      <c r="R672" s="448"/>
      <c r="W672"/>
      <c r="AB672" s="98">
        <f t="shared" si="12"/>
        <v>0</v>
      </c>
    </row>
    <row r="673" spans="1:28" s="115" customFormat="1" ht="15" customHeight="1">
      <c r="A673" s="418">
        <v>17</v>
      </c>
      <c r="B673" s="144">
        <v>638</v>
      </c>
      <c r="C673" s="419" t="s">
        <v>1163</v>
      </c>
      <c r="D673" s="459" t="s">
        <v>1241</v>
      </c>
      <c r="E673" t="s">
        <v>1242</v>
      </c>
      <c r="F673" s="69">
        <v>4</v>
      </c>
      <c r="G673" s="2" t="s">
        <v>35</v>
      </c>
      <c r="H673" s="421">
        <v>43773</v>
      </c>
      <c r="I673" s="496">
        <v>13.5</v>
      </c>
      <c r="J673" s="504" t="s">
        <v>1243</v>
      </c>
      <c r="K673" s="437" t="s">
        <v>1244</v>
      </c>
      <c r="L673" s="437">
        <v>15800436434</v>
      </c>
      <c r="M673" s="438">
        <v>27</v>
      </c>
      <c r="N673" s="437">
        <v>54.33</v>
      </c>
      <c r="O673" s="439" t="s">
        <v>38</v>
      </c>
      <c r="R673" s="537"/>
      <c r="W673" s="538"/>
      <c r="AB673" s="98">
        <f t="shared" si="12"/>
        <v>-0.3299999999999983</v>
      </c>
    </row>
    <row r="674" spans="1:28" s="115" customFormat="1" ht="15" customHeight="1">
      <c r="A674" s="424"/>
      <c r="B674" s="144">
        <v>639</v>
      </c>
      <c r="C674" s="419" t="s">
        <v>1163</v>
      </c>
      <c r="D674" s="459"/>
      <c r="E674" t="s">
        <v>1242</v>
      </c>
      <c r="F674" s="69">
        <v>4</v>
      </c>
      <c r="G674" s="2" t="s">
        <v>35</v>
      </c>
      <c r="H674" s="424"/>
      <c r="I674" s="502">
        <v>13.5</v>
      </c>
      <c r="J674" s="504"/>
      <c r="K674" s="442"/>
      <c r="L674" s="442"/>
      <c r="M674" s="443"/>
      <c r="N674" s="442"/>
      <c r="O674" s="439" t="s">
        <v>38</v>
      </c>
      <c r="R674" s="539"/>
      <c r="W674" s="524"/>
      <c r="AB674" s="98">
        <f t="shared" si="12"/>
        <v>0</v>
      </c>
    </row>
    <row r="675" spans="1:28" s="115" customFormat="1" ht="15" customHeight="1">
      <c r="A675" s="418">
        <v>18</v>
      </c>
      <c r="B675" s="144">
        <v>640</v>
      </c>
      <c r="C675" s="419" t="s">
        <v>1163</v>
      </c>
      <c r="D675" s="459" t="s">
        <v>1245</v>
      </c>
      <c r="E675" t="s">
        <v>859</v>
      </c>
      <c r="F675" s="69">
        <v>1.7</v>
      </c>
      <c r="G675" s="2" t="s">
        <v>35</v>
      </c>
      <c r="H675" s="421">
        <v>43668</v>
      </c>
      <c r="I675" s="496">
        <v>7.75</v>
      </c>
      <c r="J675" s="504" t="s">
        <v>1246</v>
      </c>
      <c r="K675" s="437" t="s">
        <v>1247</v>
      </c>
      <c r="L675" s="437">
        <v>13761156633</v>
      </c>
      <c r="M675" s="438">
        <v>15.5</v>
      </c>
      <c r="N675" s="437">
        <v>50</v>
      </c>
      <c r="O675" s="439" t="s">
        <v>38</v>
      </c>
      <c r="R675" s="537"/>
      <c r="W675" s="538"/>
      <c r="AB675" s="98">
        <f t="shared" si="12"/>
        <v>-19</v>
      </c>
    </row>
    <row r="676" spans="1:28" s="115" customFormat="1" ht="15" customHeight="1">
      <c r="A676" s="424"/>
      <c r="B676" s="144">
        <v>641</v>
      </c>
      <c r="C676" s="419" t="s">
        <v>1163</v>
      </c>
      <c r="D676" s="459"/>
      <c r="E676" t="s">
        <v>859</v>
      </c>
      <c r="F676" s="69">
        <v>1.7</v>
      </c>
      <c r="G676" s="2" t="s">
        <v>35</v>
      </c>
      <c r="H676" s="424"/>
      <c r="I676" s="502">
        <v>7.75</v>
      </c>
      <c r="J676" s="504"/>
      <c r="K676" s="442"/>
      <c r="L676" s="442"/>
      <c r="M676" s="443"/>
      <c r="N676" s="442"/>
      <c r="O676" s="439" t="s">
        <v>38</v>
      </c>
      <c r="R676" s="539"/>
      <c r="W676" s="524"/>
      <c r="AB676" s="98">
        <f aca="true" t="shared" si="13" ref="AB676:AB739">M676*2-N676</f>
        <v>0</v>
      </c>
    </row>
    <row r="677" spans="1:28" s="115" customFormat="1" ht="15" customHeight="1">
      <c r="A677" s="418">
        <v>19</v>
      </c>
      <c r="B677" s="144">
        <v>642</v>
      </c>
      <c r="C677" s="419" t="s">
        <v>1163</v>
      </c>
      <c r="D677" s="459" t="s">
        <v>1248</v>
      </c>
      <c r="E677" t="s">
        <v>553</v>
      </c>
      <c r="F677" s="182">
        <v>4</v>
      </c>
      <c r="G677" s="2" t="s">
        <v>35</v>
      </c>
      <c r="H677" s="485">
        <v>43435</v>
      </c>
      <c r="I677" s="496">
        <v>13.5</v>
      </c>
      <c r="J677" s="504" t="s">
        <v>1249</v>
      </c>
      <c r="K677" s="437" t="s">
        <v>1250</v>
      </c>
      <c r="L677" s="437">
        <v>15221324559</v>
      </c>
      <c r="M677" s="438">
        <v>22</v>
      </c>
      <c r="N677" s="437">
        <v>44</v>
      </c>
      <c r="O677" s="439" t="s">
        <v>38</v>
      </c>
      <c r="R677" s="537"/>
      <c r="W677" s="522"/>
      <c r="AB677" s="98">
        <f t="shared" si="13"/>
        <v>0</v>
      </c>
    </row>
    <row r="678" spans="1:28" s="115" customFormat="1" ht="15" customHeight="1">
      <c r="A678" s="424"/>
      <c r="B678" s="144">
        <v>643</v>
      </c>
      <c r="C678" s="419" t="s">
        <v>1163</v>
      </c>
      <c r="D678" s="459"/>
      <c r="E678" t="s">
        <v>642</v>
      </c>
      <c r="F678" s="182">
        <v>2</v>
      </c>
      <c r="G678" s="2" t="s">
        <v>35</v>
      </c>
      <c r="H678" s="424"/>
      <c r="I678" s="502">
        <v>8.5</v>
      </c>
      <c r="J678" s="504"/>
      <c r="K678" s="442"/>
      <c r="L678" s="442"/>
      <c r="M678" s="443"/>
      <c r="N678" s="442"/>
      <c r="O678" s="439" t="s">
        <v>38</v>
      </c>
      <c r="R678" s="539"/>
      <c r="W678" s="524"/>
      <c r="AB678" s="98">
        <f t="shared" si="13"/>
        <v>0</v>
      </c>
    </row>
    <row r="679" spans="1:28" s="117" customFormat="1" ht="15" customHeight="1">
      <c r="A679" s="449">
        <v>20</v>
      </c>
      <c r="B679" s="144">
        <v>644</v>
      </c>
      <c r="C679" s="419" t="s">
        <v>1163</v>
      </c>
      <c r="D679" s="450" t="s">
        <v>1251</v>
      </c>
      <c r="E679" t="s">
        <v>683</v>
      </c>
      <c r="F679" s="267">
        <v>2.14</v>
      </c>
      <c r="G679" s="2" t="s">
        <v>916</v>
      </c>
      <c r="H679" s="486">
        <v>43646</v>
      </c>
      <c r="I679" s="267">
        <v>8.85</v>
      </c>
      <c r="J679" s="496" t="s">
        <v>1252</v>
      </c>
      <c r="K679" s="500" t="s">
        <v>1253</v>
      </c>
      <c r="L679" s="500">
        <v>18916296806</v>
      </c>
      <c r="M679" s="498">
        <v>17.7</v>
      </c>
      <c r="N679" s="496">
        <v>54</v>
      </c>
      <c r="O679" s="499" t="s">
        <v>128</v>
      </c>
      <c r="R679" s="419"/>
      <c r="W679" s="545" t="s">
        <v>1254</v>
      </c>
      <c r="AB679" s="98">
        <f t="shared" si="13"/>
        <v>-18.6</v>
      </c>
    </row>
    <row r="680" spans="1:28" s="117" customFormat="1" ht="15" customHeight="1">
      <c r="A680" s="455"/>
      <c r="B680" s="144">
        <v>645</v>
      </c>
      <c r="C680" s="419" t="s">
        <v>1163</v>
      </c>
      <c r="D680" s="456"/>
      <c r="E680" t="s">
        <v>683</v>
      </c>
      <c r="F680" s="267">
        <v>2.14</v>
      </c>
      <c r="G680" s="2" t="s">
        <v>916</v>
      </c>
      <c r="H680" s="455"/>
      <c r="I680" s="267">
        <v>8.85</v>
      </c>
      <c r="J680" s="502"/>
      <c r="K680" s="502"/>
      <c r="L680" s="502"/>
      <c r="M680" s="503"/>
      <c r="N680" s="502"/>
      <c r="O680" s="499" t="s">
        <v>128</v>
      </c>
      <c r="R680" s="546"/>
      <c r="W680"/>
      <c r="AB680" s="98">
        <f t="shared" si="13"/>
        <v>0</v>
      </c>
    </row>
    <row r="681" spans="1:28" s="115" customFormat="1" ht="15" customHeight="1">
      <c r="A681" s="458">
        <v>21</v>
      </c>
      <c r="B681" s="144">
        <v>646</v>
      </c>
      <c r="C681" s="419" t="s">
        <v>1163</v>
      </c>
      <c r="D681" s="459" t="s">
        <v>1255</v>
      </c>
      <c r="E681" t="s">
        <v>683</v>
      </c>
      <c r="F681" s="182">
        <v>2.14</v>
      </c>
      <c r="G681" s="2" t="s">
        <v>1148</v>
      </c>
      <c r="H681" s="460">
        <v>43750</v>
      </c>
      <c r="I681" s="504">
        <v>8.85</v>
      </c>
      <c r="J681" s="504" t="s">
        <v>1256</v>
      </c>
      <c r="K681" s="504" t="s">
        <v>1257</v>
      </c>
      <c r="L681" s="504">
        <v>13301836896</v>
      </c>
      <c r="M681" s="505">
        <v>8.85</v>
      </c>
      <c r="N681" s="504">
        <v>108</v>
      </c>
      <c r="O681" s="439" t="s">
        <v>128</v>
      </c>
      <c r="R681" s="532"/>
      <c r="W681" s="547"/>
      <c r="AB681" s="98">
        <f t="shared" si="13"/>
        <v>-90.3</v>
      </c>
    </row>
    <row r="682" spans="1:28" s="115" customFormat="1" ht="15" customHeight="1">
      <c r="A682" s="458">
        <v>22</v>
      </c>
      <c r="B682" s="144">
        <v>647</v>
      </c>
      <c r="C682" s="419" t="s">
        <v>1163</v>
      </c>
      <c r="D682" s="459" t="s">
        <v>1258</v>
      </c>
      <c r="E682" t="s">
        <v>1259</v>
      </c>
      <c r="F682" s="182">
        <v>1</v>
      </c>
      <c r="G682" s="2" t="s">
        <v>437</v>
      </c>
      <c r="H682" s="460">
        <v>43629</v>
      </c>
      <c r="I682" s="504">
        <v>6</v>
      </c>
      <c r="J682" s="504" t="s">
        <v>1260</v>
      </c>
      <c r="K682" s="504" t="s">
        <v>1261</v>
      </c>
      <c r="L682" s="504">
        <v>13801874222</v>
      </c>
      <c r="M682" s="505">
        <v>6</v>
      </c>
      <c r="N682" s="504">
        <v>12</v>
      </c>
      <c r="O682" s="439" t="s">
        <v>128</v>
      </c>
      <c r="R682" s="532"/>
      <c r="W682"/>
      <c r="AB682" s="98">
        <f t="shared" si="13"/>
        <v>0</v>
      </c>
    </row>
    <row r="683" spans="1:28" s="118" customFormat="1" ht="15" customHeight="1">
      <c r="A683" s="465">
        <v>23</v>
      </c>
      <c r="B683" s="144">
        <v>648</v>
      </c>
      <c r="C683" s="466" t="s">
        <v>1163</v>
      </c>
      <c r="D683" s="487" t="s">
        <v>1262</v>
      </c>
      <c r="E683" t="s">
        <v>1263</v>
      </c>
      <c r="F683" s="182">
        <v>3</v>
      </c>
      <c r="G683" s="2" t="s">
        <v>35</v>
      </c>
      <c r="H683" s="468">
        <v>43778</v>
      </c>
      <c r="I683" s="510">
        <v>11</v>
      </c>
      <c r="J683" s="510" t="s">
        <v>1264</v>
      </c>
      <c r="K683" s="269" t="s">
        <v>1265</v>
      </c>
      <c r="L683" s="269">
        <v>15901952235</v>
      </c>
      <c r="M683" s="511">
        <v>19.07</v>
      </c>
      <c r="N683" s="510">
        <v>38.15</v>
      </c>
      <c r="O683" s="512" t="s">
        <v>38</v>
      </c>
      <c r="R683" s="466"/>
      <c r="W683" t="s">
        <v>1221</v>
      </c>
      <c r="AB683" s="98">
        <f t="shared" si="13"/>
        <v>-0.00999999999999801</v>
      </c>
    </row>
    <row r="684" spans="1:28" s="118" customFormat="1" ht="15" customHeight="1">
      <c r="A684" s="471"/>
      <c r="B684" s="144">
        <v>649</v>
      </c>
      <c r="C684" s="466" t="s">
        <v>1163</v>
      </c>
      <c r="D684" s="488"/>
      <c r="E684" t="s">
        <v>1263</v>
      </c>
      <c r="F684" s="182">
        <v>3</v>
      </c>
      <c r="G684" s="2" t="s">
        <v>35</v>
      </c>
      <c r="H684" s="471"/>
      <c r="I684" s="515">
        <v>11</v>
      </c>
      <c r="J684" s="515"/>
      <c r="K684" s="269"/>
      <c r="L684" s="269"/>
      <c r="M684" s="516"/>
      <c r="N684" s="515"/>
      <c r="O684" s="512" t="s">
        <v>38</v>
      </c>
      <c r="R684" s="542"/>
      <c r="W684"/>
      <c r="AB684" s="98">
        <f t="shared" si="13"/>
        <v>0</v>
      </c>
    </row>
    <row r="685" spans="1:28" s="115" customFormat="1" ht="15" customHeight="1">
      <c r="A685" s="418">
        <v>24</v>
      </c>
      <c r="B685" s="144">
        <v>650</v>
      </c>
      <c r="C685" s="419" t="s">
        <v>1163</v>
      </c>
      <c r="D685" s="459" t="s">
        <v>1266</v>
      </c>
      <c r="E685" t="s">
        <v>1267</v>
      </c>
      <c r="F685" s="2">
        <v>10</v>
      </c>
      <c r="G685" s="2" t="s">
        <v>35</v>
      </c>
      <c r="H685" s="485">
        <v>43709</v>
      </c>
      <c r="I685" s="437">
        <v>22.5</v>
      </c>
      <c r="J685" s="504" t="s">
        <v>1268</v>
      </c>
      <c r="K685" s="437" t="s">
        <v>1269</v>
      </c>
      <c r="L685" s="437">
        <v>15221686781</v>
      </c>
      <c r="M685" s="438">
        <v>45</v>
      </c>
      <c r="N685" s="437">
        <v>126</v>
      </c>
      <c r="O685" s="439" t="s">
        <v>38</v>
      </c>
      <c r="R685" s="537"/>
      <c r="W685" t="s">
        <v>1270</v>
      </c>
      <c r="AB685" s="98">
        <f t="shared" si="13"/>
        <v>-36</v>
      </c>
    </row>
    <row r="686" spans="1:28" s="115" customFormat="1" ht="15" customHeight="1">
      <c r="A686" s="424"/>
      <c r="B686" s="144">
        <v>651</v>
      </c>
      <c r="C686" s="419" t="s">
        <v>1163</v>
      </c>
      <c r="D686" s="459"/>
      <c r="E686" t="s">
        <v>1271</v>
      </c>
      <c r="F686" s="2">
        <v>10</v>
      </c>
      <c r="G686" s="2" t="s">
        <v>35</v>
      </c>
      <c r="H686" s="424"/>
      <c r="I686" s="442">
        <v>22.5</v>
      </c>
      <c r="J686" s="504"/>
      <c r="K686" s="442"/>
      <c r="L686" s="442"/>
      <c r="M686" s="443"/>
      <c r="N686" s="442"/>
      <c r="O686" s="439" t="s">
        <v>38</v>
      </c>
      <c r="R686" s="539"/>
      <c r="W686"/>
      <c r="AB686" s="98">
        <f t="shared" si="13"/>
        <v>0</v>
      </c>
    </row>
    <row r="687" spans="1:28" s="115" customFormat="1" ht="15" customHeight="1">
      <c r="A687" s="458">
        <v>25</v>
      </c>
      <c r="B687" s="144">
        <v>652</v>
      </c>
      <c r="C687" s="419" t="s">
        <v>1163</v>
      </c>
      <c r="D687" s="459" t="s">
        <v>1272</v>
      </c>
      <c r="E687" t="s">
        <v>1273</v>
      </c>
      <c r="F687" s="182">
        <v>6</v>
      </c>
      <c r="G687" s="2" t="s">
        <v>35</v>
      </c>
      <c r="H687" s="460">
        <v>43783</v>
      </c>
      <c r="I687" s="504">
        <v>16.5</v>
      </c>
      <c r="J687" s="504" t="s">
        <v>1274</v>
      </c>
      <c r="K687" s="69" t="s">
        <v>1275</v>
      </c>
      <c r="L687" s="69">
        <v>13788908849</v>
      </c>
      <c r="M687" s="505">
        <v>16.5</v>
      </c>
      <c r="N687" s="504">
        <v>33</v>
      </c>
      <c r="O687" s="439" t="s">
        <v>38</v>
      </c>
      <c r="R687" s="532"/>
      <c r="W687" s="533"/>
      <c r="AB687" s="98">
        <f t="shared" si="13"/>
        <v>0</v>
      </c>
    </row>
    <row r="688" spans="1:28" s="118" customFormat="1" ht="15" customHeight="1">
      <c r="A688" s="489">
        <v>26</v>
      </c>
      <c r="B688" s="144">
        <v>653</v>
      </c>
      <c r="C688" s="466" t="s">
        <v>1163</v>
      </c>
      <c r="D688" s="490" t="s">
        <v>1276</v>
      </c>
      <c r="E688" t="s">
        <v>1277</v>
      </c>
      <c r="F688" s="182">
        <v>3</v>
      </c>
      <c r="G688" s="2" t="s">
        <v>437</v>
      </c>
      <c r="H688" s="491">
        <v>43682</v>
      </c>
      <c r="I688" s="269">
        <v>11</v>
      </c>
      <c r="J688" s="269" t="s">
        <v>1278</v>
      </c>
      <c r="K688" s="269" t="s">
        <v>1279</v>
      </c>
      <c r="L688" s="269">
        <v>13661882629</v>
      </c>
      <c r="M688" s="525">
        <v>10.99</v>
      </c>
      <c r="N688" s="269">
        <v>21.98</v>
      </c>
      <c r="O688" s="512" t="s">
        <v>128</v>
      </c>
      <c r="R688" s="548"/>
      <c r="W688" t="s">
        <v>1036</v>
      </c>
      <c r="AB688" s="98">
        <f t="shared" si="13"/>
        <v>0</v>
      </c>
    </row>
    <row r="689" spans="1:28" s="115" customFormat="1" ht="15" customHeight="1">
      <c r="A689" s="458">
        <v>27</v>
      </c>
      <c r="B689" s="144">
        <v>654</v>
      </c>
      <c r="C689" s="419" t="s">
        <v>1163</v>
      </c>
      <c r="D689" s="459" t="s">
        <v>1280</v>
      </c>
      <c r="E689" t="s">
        <v>1281</v>
      </c>
      <c r="F689" s="182">
        <v>1</v>
      </c>
      <c r="G689" s="2" t="s">
        <v>1114</v>
      </c>
      <c r="H689" s="460">
        <v>43748</v>
      </c>
      <c r="I689" s="504">
        <v>6</v>
      </c>
      <c r="J689" s="504" t="s">
        <v>1282</v>
      </c>
      <c r="K689" s="504" t="s">
        <v>1283</v>
      </c>
      <c r="L689" s="504">
        <v>15001900008</v>
      </c>
      <c r="M689" s="505">
        <v>6</v>
      </c>
      <c r="N689" s="504">
        <v>12</v>
      </c>
      <c r="O689" s="439" t="s">
        <v>128</v>
      </c>
      <c r="R689" s="532"/>
      <c r="W689"/>
      <c r="AB689" s="98">
        <f t="shared" si="13"/>
        <v>0</v>
      </c>
    </row>
    <row r="690" spans="1:28" s="115" customFormat="1" ht="15" customHeight="1">
      <c r="A690" s="418">
        <v>28</v>
      </c>
      <c r="B690" s="144">
        <v>655</v>
      </c>
      <c r="C690" s="419" t="s">
        <v>1163</v>
      </c>
      <c r="D690" s="459" t="s">
        <v>1284</v>
      </c>
      <c r="E690" t="s">
        <v>1285</v>
      </c>
      <c r="F690" s="182">
        <v>2</v>
      </c>
      <c r="G690" s="2" t="s">
        <v>35</v>
      </c>
      <c r="H690" s="421">
        <v>43708</v>
      </c>
      <c r="I690" s="496">
        <v>8.5</v>
      </c>
      <c r="J690" s="504" t="s">
        <v>1286</v>
      </c>
      <c r="K690" s="437" t="s">
        <v>1287</v>
      </c>
      <c r="L690" s="437">
        <v>13641662230</v>
      </c>
      <c r="M690" s="438">
        <v>25.5</v>
      </c>
      <c r="N690" s="437">
        <v>78.7</v>
      </c>
      <c r="O690" s="439" t="s">
        <v>38</v>
      </c>
      <c r="R690" s="537"/>
      <c r="W690" s="538"/>
      <c r="AB690" s="98">
        <f t="shared" si="13"/>
        <v>-27.700000000000003</v>
      </c>
    </row>
    <row r="691" spans="1:28" s="115" customFormat="1" ht="15" customHeight="1">
      <c r="A691" s="422"/>
      <c r="B691" s="144">
        <v>656</v>
      </c>
      <c r="C691" s="419" t="s">
        <v>1163</v>
      </c>
      <c r="D691" s="459"/>
      <c r="E691" t="s">
        <v>1285</v>
      </c>
      <c r="F691" s="182">
        <v>2</v>
      </c>
      <c r="G691" s="2" t="s">
        <v>35</v>
      </c>
      <c r="H691" s="422"/>
      <c r="I691" s="500">
        <v>8.5</v>
      </c>
      <c r="J691" s="504"/>
      <c r="K691" s="440"/>
      <c r="L691" s="440"/>
      <c r="M691" s="441"/>
      <c r="N691" s="440"/>
      <c r="O691" s="439" t="s">
        <v>38</v>
      </c>
      <c r="R691" s="540"/>
      <c r="W691" s="523"/>
      <c r="AB691" s="98">
        <f t="shared" si="13"/>
        <v>0</v>
      </c>
    </row>
    <row r="692" spans="1:28" s="115" customFormat="1" ht="15" customHeight="1">
      <c r="A692" s="424"/>
      <c r="B692" s="144">
        <v>657</v>
      </c>
      <c r="C692" s="419" t="s">
        <v>1163</v>
      </c>
      <c r="D692" s="459"/>
      <c r="E692" t="s">
        <v>1285</v>
      </c>
      <c r="F692" s="182">
        <v>2</v>
      </c>
      <c r="G692" s="2" t="s">
        <v>35</v>
      </c>
      <c r="H692" s="424"/>
      <c r="I692" s="502">
        <v>8.5</v>
      </c>
      <c r="J692" s="504"/>
      <c r="K692" s="442"/>
      <c r="L692" s="442"/>
      <c r="M692" s="443"/>
      <c r="N692" s="442"/>
      <c r="O692" s="439" t="s">
        <v>38</v>
      </c>
      <c r="R692" s="539"/>
      <c r="W692" s="524"/>
      <c r="AB692" s="98">
        <f t="shared" si="13"/>
        <v>0</v>
      </c>
    </row>
    <row r="693" spans="1:28" s="115" customFormat="1" ht="15" customHeight="1">
      <c r="A693" s="418">
        <v>29</v>
      </c>
      <c r="B693" s="144">
        <v>658</v>
      </c>
      <c r="C693" s="419" t="s">
        <v>1163</v>
      </c>
      <c r="D693" s="318" t="s">
        <v>1288</v>
      </c>
      <c r="E693" t="s">
        <v>1289</v>
      </c>
      <c r="F693" s="2">
        <v>0.84</v>
      </c>
      <c r="G693" s="2" t="s">
        <v>207</v>
      </c>
      <c r="H693" s="421">
        <v>43527</v>
      </c>
      <c r="I693" s="496">
        <v>5.04</v>
      </c>
      <c r="J693" s="437" t="s">
        <v>1290</v>
      </c>
      <c r="K693" s="437" t="s">
        <v>1291</v>
      </c>
      <c r="L693" s="437">
        <v>13901799218</v>
      </c>
      <c r="M693" s="438">
        <v>10.08</v>
      </c>
      <c r="N693" s="437">
        <v>22.3</v>
      </c>
      <c r="O693" s="439" t="s">
        <v>128</v>
      </c>
      <c r="R693" s="537"/>
      <c r="W693" s="522"/>
      <c r="AB693" s="98">
        <f t="shared" si="13"/>
        <v>-2.1400000000000006</v>
      </c>
    </row>
    <row r="694" spans="1:28" s="115" customFormat="1" ht="15" customHeight="1">
      <c r="A694" s="424"/>
      <c r="B694" s="144">
        <v>659</v>
      </c>
      <c r="C694" s="419" t="s">
        <v>1163</v>
      </c>
      <c r="D694" s="350"/>
      <c r="E694" t="s">
        <v>1289</v>
      </c>
      <c r="F694" s="2">
        <v>0.84</v>
      </c>
      <c r="G694" s="2" t="s">
        <v>207</v>
      </c>
      <c r="H694" s="424"/>
      <c r="I694" s="502">
        <v>5.04</v>
      </c>
      <c r="J694" s="442"/>
      <c r="K694" s="442"/>
      <c r="L694" s="442"/>
      <c r="M694" s="443"/>
      <c r="N694" s="442"/>
      <c r="O694" s="439" t="s">
        <v>128</v>
      </c>
      <c r="R694" s="539"/>
      <c r="W694" s="524"/>
      <c r="AB694" s="98">
        <f t="shared" si="13"/>
        <v>0</v>
      </c>
    </row>
    <row r="695" spans="1:28" s="115" customFormat="1" ht="15" customHeight="1">
      <c r="A695" s="458">
        <v>30</v>
      </c>
      <c r="B695" s="144">
        <v>660</v>
      </c>
      <c r="C695" s="419" t="s">
        <v>1163</v>
      </c>
      <c r="D695" s="459" t="s">
        <v>1292</v>
      </c>
      <c r="E695" t="s">
        <v>1293</v>
      </c>
      <c r="F695" s="182">
        <v>1</v>
      </c>
      <c r="G695" s="2" t="s">
        <v>1294</v>
      </c>
      <c r="H695" s="460">
        <v>43723</v>
      </c>
      <c r="I695" s="504">
        <v>6</v>
      </c>
      <c r="J695" s="504" t="s">
        <v>1295</v>
      </c>
      <c r="K695" s="504" t="s">
        <v>1296</v>
      </c>
      <c r="L695" s="504">
        <v>15921809478</v>
      </c>
      <c r="M695" s="505">
        <v>6</v>
      </c>
      <c r="N695" s="504">
        <v>13</v>
      </c>
      <c r="O695" s="439" t="s">
        <v>128</v>
      </c>
      <c r="R695" s="532"/>
      <c r="W695"/>
      <c r="AB695" s="98">
        <f t="shared" si="13"/>
        <v>-1</v>
      </c>
    </row>
    <row r="696" spans="1:28" s="115" customFormat="1" ht="15" customHeight="1">
      <c r="A696" s="458">
        <v>31</v>
      </c>
      <c r="B696" s="144">
        <v>661</v>
      </c>
      <c r="C696" s="419" t="s">
        <v>1163</v>
      </c>
      <c r="D696" s="459" t="s">
        <v>1297</v>
      </c>
      <c r="E696" t="s">
        <v>1298</v>
      </c>
      <c r="F696" s="182">
        <v>0.5</v>
      </c>
      <c r="G696" s="2" t="s">
        <v>437</v>
      </c>
      <c r="H696" s="460">
        <v>43766</v>
      </c>
      <c r="I696" s="504">
        <v>3</v>
      </c>
      <c r="J696" s="504" t="s">
        <v>1299</v>
      </c>
      <c r="K696" s="504" t="s">
        <v>1300</v>
      </c>
      <c r="L696" s="504">
        <v>13601605698</v>
      </c>
      <c r="M696" s="505">
        <v>3</v>
      </c>
      <c r="N696" s="509">
        <v>9.68</v>
      </c>
      <c r="O696" s="439" t="s">
        <v>128</v>
      </c>
      <c r="R696" s="532"/>
      <c r="W696" s="547"/>
      <c r="AB696" s="98">
        <f t="shared" si="13"/>
        <v>-3.6799999999999997</v>
      </c>
    </row>
    <row r="697" spans="1:28" s="115" customFormat="1" ht="15" customHeight="1">
      <c r="A697" s="418">
        <v>32</v>
      </c>
      <c r="B697" s="144">
        <v>662</v>
      </c>
      <c r="C697" s="419" t="s">
        <v>1163</v>
      </c>
      <c r="D697" s="420" t="s">
        <v>1301</v>
      </c>
      <c r="E697" t="s">
        <v>1302</v>
      </c>
      <c r="F697" s="69">
        <v>2</v>
      </c>
      <c r="G697" s="2" t="s">
        <v>69</v>
      </c>
      <c r="H697" s="421">
        <v>43769</v>
      </c>
      <c r="I697" s="496">
        <v>8.5</v>
      </c>
      <c r="J697" s="437" t="s">
        <v>1303</v>
      </c>
      <c r="K697" s="522" t="s">
        <v>1304</v>
      </c>
      <c r="L697" s="437">
        <v>15901604325</v>
      </c>
      <c r="M697" s="438">
        <v>17</v>
      </c>
      <c r="N697" s="437">
        <v>76.55</v>
      </c>
      <c r="O697" s="439" t="s">
        <v>38</v>
      </c>
      <c r="R697" s="537"/>
      <c r="W697" s="538"/>
      <c r="AB697" s="98">
        <f t="shared" si="13"/>
        <v>-42.55</v>
      </c>
    </row>
    <row r="698" spans="1:28" s="115" customFormat="1" ht="15" customHeight="1">
      <c r="A698" s="424"/>
      <c r="B698" s="144">
        <v>663</v>
      </c>
      <c r="C698" s="419" t="s">
        <v>1163</v>
      </c>
      <c r="D698" s="425"/>
      <c r="E698" t="s">
        <v>1302</v>
      </c>
      <c r="F698" s="2">
        <v>2</v>
      </c>
      <c r="G698" s="2"/>
      <c r="H698" s="424"/>
      <c r="I698" s="502">
        <v>8.5</v>
      </c>
      <c r="J698" s="442"/>
      <c r="K698" s="524"/>
      <c r="L698" s="442"/>
      <c r="M698" s="443"/>
      <c r="N698" s="442"/>
      <c r="O698" s="439" t="s">
        <v>38</v>
      </c>
      <c r="R698" s="539"/>
      <c r="W698" s="524"/>
      <c r="AB698" s="98">
        <f t="shared" si="13"/>
        <v>0</v>
      </c>
    </row>
    <row r="699" spans="1:28" s="118" customFormat="1" ht="15" customHeight="1">
      <c r="A699" s="489">
        <v>33</v>
      </c>
      <c r="B699" s="144">
        <v>664</v>
      </c>
      <c r="C699" s="466" t="s">
        <v>1163</v>
      </c>
      <c r="D699" s="490" t="s">
        <v>1305</v>
      </c>
      <c r="E699" t="s">
        <v>1306</v>
      </c>
      <c r="F699" s="182">
        <v>2.57</v>
      </c>
      <c r="G699" s="2" t="s">
        <v>35</v>
      </c>
      <c r="H699" s="492">
        <v>43746</v>
      </c>
      <c r="I699" s="269">
        <v>9.925</v>
      </c>
      <c r="J699" s="269" t="s">
        <v>1307</v>
      </c>
      <c r="K699" s="248" t="s">
        <v>1308</v>
      </c>
      <c r="L699" s="269">
        <v>18149789357</v>
      </c>
      <c r="M699" s="525">
        <v>8.52</v>
      </c>
      <c r="N699" s="46">
        <v>17.04</v>
      </c>
      <c r="O699" s="512" t="s">
        <v>38</v>
      </c>
      <c r="R699" s="548"/>
      <c r="W699" t="s">
        <v>1309</v>
      </c>
      <c r="AB699" s="98">
        <f t="shared" si="13"/>
        <v>0</v>
      </c>
    </row>
    <row r="700" spans="1:28" s="117" customFormat="1" ht="15" customHeight="1">
      <c r="A700" s="449">
        <v>34</v>
      </c>
      <c r="B700" s="144">
        <v>665</v>
      </c>
      <c r="C700" s="419" t="s">
        <v>1163</v>
      </c>
      <c r="D700" s="493" t="s">
        <v>1310</v>
      </c>
      <c r="E700" t="s">
        <v>1311</v>
      </c>
      <c r="F700" s="267">
        <v>5</v>
      </c>
      <c r="G700" s="2" t="s">
        <v>35</v>
      </c>
      <c r="H700" s="486">
        <v>43782</v>
      </c>
      <c r="I700" s="267">
        <v>15</v>
      </c>
      <c r="J700" s="496" t="s">
        <v>1312</v>
      </c>
      <c r="K700" s="497" t="s">
        <v>1313</v>
      </c>
      <c r="L700" s="497">
        <v>13918746565</v>
      </c>
      <c r="M700" s="526">
        <v>49.5</v>
      </c>
      <c r="N700" s="496">
        <v>118.52</v>
      </c>
      <c r="O700" s="499" t="s">
        <v>38</v>
      </c>
      <c r="R700" s="419"/>
      <c r="W700" s="545" t="s">
        <v>1314</v>
      </c>
      <c r="AB700" s="98">
        <f t="shared" si="13"/>
        <v>-19.519999999999996</v>
      </c>
    </row>
    <row r="701" spans="1:28" s="117" customFormat="1" ht="15" customHeight="1">
      <c r="A701" s="452"/>
      <c r="B701" s="144">
        <v>666</v>
      </c>
      <c r="C701" s="419" t="s">
        <v>1163</v>
      </c>
      <c r="D701" s="494"/>
      <c r="E701" t="s">
        <v>1311</v>
      </c>
      <c r="F701" s="267">
        <v>5</v>
      </c>
      <c r="G701" s="2" t="s">
        <v>35</v>
      </c>
      <c r="H701" s="452"/>
      <c r="I701" s="267">
        <v>15</v>
      </c>
      <c r="J701" s="500"/>
      <c r="K701" s="497"/>
      <c r="L701" s="497"/>
      <c r="M701" s="527"/>
      <c r="N701" s="500"/>
      <c r="O701" s="499" t="s">
        <v>38</v>
      </c>
      <c r="R701"/>
      <c r="W701"/>
      <c r="AB701" s="98">
        <f t="shared" si="13"/>
        <v>0</v>
      </c>
    </row>
    <row r="702" spans="1:28" s="117" customFormat="1" ht="15" customHeight="1">
      <c r="A702" s="452"/>
      <c r="B702" s="144">
        <v>667</v>
      </c>
      <c r="C702" s="419" t="s">
        <v>1163</v>
      </c>
      <c r="D702" s="494"/>
      <c r="E702" t="s">
        <v>1315</v>
      </c>
      <c r="F702" s="267">
        <v>2.5</v>
      </c>
      <c r="G702" s="2" t="s">
        <v>35</v>
      </c>
      <c r="H702" s="452"/>
      <c r="I702" s="267">
        <v>9.75</v>
      </c>
      <c r="J702" s="500"/>
      <c r="K702" s="497"/>
      <c r="L702" s="497"/>
      <c r="M702" s="527"/>
      <c r="N702" s="500"/>
      <c r="O702" s="499" t="s">
        <v>38</v>
      </c>
      <c r="R702"/>
      <c r="W702"/>
      <c r="AB702" s="98">
        <f t="shared" si="13"/>
        <v>0</v>
      </c>
    </row>
    <row r="703" spans="1:28" s="117" customFormat="1" ht="15" customHeight="1">
      <c r="A703" s="455"/>
      <c r="B703" s="144">
        <v>668</v>
      </c>
      <c r="C703" s="419" t="s">
        <v>1163</v>
      </c>
      <c r="D703" s="495"/>
      <c r="E703" t="s">
        <v>1315</v>
      </c>
      <c r="F703" s="267">
        <v>2.5</v>
      </c>
      <c r="G703" s="2" t="s">
        <v>35</v>
      </c>
      <c r="H703" s="455"/>
      <c r="I703" s="267">
        <v>9.75</v>
      </c>
      <c r="J703" s="502"/>
      <c r="K703" s="497"/>
      <c r="L703" s="497"/>
      <c r="M703" s="528"/>
      <c r="N703" s="502"/>
      <c r="O703" s="499" t="s">
        <v>38</v>
      </c>
      <c r="R703" s="546"/>
      <c r="W703"/>
      <c r="AB703" s="98">
        <f t="shared" si="13"/>
        <v>0</v>
      </c>
    </row>
    <row r="704" spans="1:28" s="115" customFormat="1" ht="15" customHeight="1">
      <c r="A704" s="458">
        <v>35</v>
      </c>
      <c r="B704" s="144">
        <v>669</v>
      </c>
      <c r="C704" s="419" t="s">
        <v>1163</v>
      </c>
      <c r="D704" s="459" t="s">
        <v>1316</v>
      </c>
      <c r="E704" t="s">
        <v>1317</v>
      </c>
      <c r="F704" s="182">
        <v>2</v>
      </c>
      <c r="G704" s="2" t="s">
        <v>69</v>
      </c>
      <c r="H704" s="460">
        <v>43762</v>
      </c>
      <c r="I704" s="504">
        <v>8.5</v>
      </c>
      <c r="J704" s="504" t="s">
        <v>1318</v>
      </c>
      <c r="K704" s="69" t="s">
        <v>1319</v>
      </c>
      <c r="L704" s="504">
        <v>13764135949</v>
      </c>
      <c r="M704" s="505">
        <v>8.5</v>
      </c>
      <c r="N704" s="504">
        <v>55</v>
      </c>
      <c r="O704" s="439" t="s">
        <v>38</v>
      </c>
      <c r="R704" s="532"/>
      <c r="W704" s="533"/>
      <c r="AB704" s="98">
        <f t="shared" si="13"/>
        <v>-38</v>
      </c>
    </row>
    <row r="705" spans="1:28" s="115" customFormat="1" ht="15" customHeight="1">
      <c r="A705" s="473">
        <v>36</v>
      </c>
      <c r="B705" s="144">
        <v>670</v>
      </c>
      <c r="C705" s="419" t="s">
        <v>1163</v>
      </c>
      <c r="D705" s="459" t="s">
        <v>1320</v>
      </c>
      <c r="E705" t="s">
        <v>1321</v>
      </c>
      <c r="F705" s="182">
        <v>6</v>
      </c>
      <c r="G705" s="2" t="s">
        <v>35</v>
      </c>
      <c r="H705" s="421">
        <v>43769</v>
      </c>
      <c r="I705" s="496">
        <v>16.5</v>
      </c>
      <c r="J705" s="504" t="s">
        <v>1322</v>
      </c>
      <c r="K705" s="437" t="s">
        <v>1323</v>
      </c>
      <c r="L705" s="437">
        <v>18121168160</v>
      </c>
      <c r="M705" s="438">
        <v>61.5</v>
      </c>
      <c r="N705" s="437">
        <v>160</v>
      </c>
      <c r="O705" s="439" t="s">
        <v>38</v>
      </c>
      <c r="R705" s="537"/>
      <c r="W705" t="s">
        <v>1324</v>
      </c>
      <c r="AB705" s="98">
        <f t="shared" si="13"/>
        <v>-37</v>
      </c>
    </row>
    <row r="706" spans="1:28" s="115" customFormat="1" ht="15" customHeight="1">
      <c r="A706" s="474"/>
      <c r="B706" s="144">
        <v>671</v>
      </c>
      <c r="C706" s="419" t="s">
        <v>1163</v>
      </c>
      <c r="D706" s="459"/>
      <c r="E706" t="s">
        <v>1325</v>
      </c>
      <c r="F706" s="182">
        <v>5</v>
      </c>
      <c r="G706" s="2" t="s">
        <v>35</v>
      </c>
      <c r="H706" s="422"/>
      <c r="I706" s="500">
        <v>15</v>
      </c>
      <c r="J706" s="504"/>
      <c r="K706" s="440"/>
      <c r="L706" s="440"/>
      <c r="M706" s="441"/>
      <c r="N706" s="440"/>
      <c r="O706" s="439" t="s">
        <v>38</v>
      </c>
      <c r="R706" s="540"/>
      <c r="W706"/>
      <c r="AB706" s="98">
        <f t="shared" si="13"/>
        <v>0</v>
      </c>
    </row>
    <row r="707" spans="1:28" s="115" customFormat="1" ht="15" customHeight="1">
      <c r="A707" s="474"/>
      <c r="B707" s="144">
        <v>672</v>
      </c>
      <c r="C707" s="419" t="s">
        <v>1163</v>
      </c>
      <c r="D707" s="459"/>
      <c r="E707" t="s">
        <v>1325</v>
      </c>
      <c r="F707" s="182">
        <v>5</v>
      </c>
      <c r="G707" s="2" t="s">
        <v>35</v>
      </c>
      <c r="H707" s="422"/>
      <c r="I707" s="500">
        <v>15</v>
      </c>
      <c r="J707" s="504"/>
      <c r="K707" s="440"/>
      <c r="L707" s="440"/>
      <c r="M707" s="441"/>
      <c r="N707" s="440"/>
      <c r="O707" s="439" t="s">
        <v>38</v>
      </c>
      <c r="R707" s="540"/>
      <c r="W707"/>
      <c r="AB707" s="98">
        <f t="shared" si="13"/>
        <v>0</v>
      </c>
    </row>
    <row r="708" spans="1:28" s="115" customFormat="1" ht="15" customHeight="1">
      <c r="A708" s="475"/>
      <c r="B708" s="144">
        <v>673</v>
      </c>
      <c r="C708" s="419" t="s">
        <v>1163</v>
      </c>
      <c r="D708" s="459"/>
      <c r="E708" t="s">
        <v>1325</v>
      </c>
      <c r="F708" s="182">
        <v>5</v>
      </c>
      <c r="G708" s="2" t="s">
        <v>35</v>
      </c>
      <c r="H708" s="424"/>
      <c r="I708" s="502">
        <v>15</v>
      </c>
      <c r="J708" s="504"/>
      <c r="K708" s="442"/>
      <c r="L708" s="442"/>
      <c r="M708" s="443"/>
      <c r="N708" s="442"/>
      <c r="O708" s="439" t="s">
        <v>38</v>
      </c>
      <c r="R708" s="539"/>
      <c r="W708"/>
      <c r="AB708" s="98">
        <f t="shared" si="13"/>
        <v>0</v>
      </c>
    </row>
    <row r="709" spans="1:28" s="115" customFormat="1" ht="15" customHeight="1">
      <c r="A709" s="418">
        <v>37</v>
      </c>
      <c r="B709" s="144">
        <v>674</v>
      </c>
      <c r="C709" s="419" t="s">
        <v>1163</v>
      </c>
      <c r="D709" s="459" t="s">
        <v>1326</v>
      </c>
      <c r="E709" t="s">
        <v>1327</v>
      </c>
      <c r="F709" s="182">
        <v>0.5</v>
      </c>
      <c r="G709" s="2" t="s">
        <v>437</v>
      </c>
      <c r="H709" s="421">
        <v>43540</v>
      </c>
      <c r="I709" s="496">
        <v>3</v>
      </c>
      <c r="J709" s="504" t="s">
        <v>1328</v>
      </c>
      <c r="K709" s="437" t="s">
        <v>1329</v>
      </c>
      <c r="L709" s="437">
        <v>18918100535</v>
      </c>
      <c r="M709" s="438">
        <v>6</v>
      </c>
      <c r="N709" s="437">
        <v>18</v>
      </c>
      <c r="O709" s="439" t="s">
        <v>128</v>
      </c>
      <c r="R709" s="537"/>
      <c r="W709" s="522"/>
      <c r="AB709" s="98">
        <f t="shared" si="13"/>
        <v>-6</v>
      </c>
    </row>
    <row r="710" spans="1:28" s="115" customFormat="1" ht="15" customHeight="1">
      <c r="A710" s="424"/>
      <c r="B710" s="144">
        <v>675</v>
      </c>
      <c r="C710" s="419" t="s">
        <v>1163</v>
      </c>
      <c r="D710" s="459"/>
      <c r="E710" t="s">
        <v>1327</v>
      </c>
      <c r="F710" s="182">
        <v>0.5</v>
      </c>
      <c r="G710" s="2" t="s">
        <v>437</v>
      </c>
      <c r="H710" s="424"/>
      <c r="I710" s="502">
        <v>3</v>
      </c>
      <c r="J710" s="504"/>
      <c r="K710" s="442"/>
      <c r="L710" s="442"/>
      <c r="M710" s="443"/>
      <c r="N710" s="442"/>
      <c r="O710" s="439" t="s">
        <v>128</v>
      </c>
      <c r="R710" s="539"/>
      <c r="W710" s="524"/>
      <c r="AB710" s="98">
        <f t="shared" si="13"/>
        <v>0</v>
      </c>
    </row>
    <row r="711" spans="1:28" s="117" customFormat="1" ht="15" customHeight="1">
      <c r="A711" s="449">
        <v>38</v>
      </c>
      <c r="B711" s="144">
        <v>676</v>
      </c>
      <c r="C711" s="419" t="s">
        <v>1163</v>
      </c>
      <c r="D711" t="s">
        <v>1330</v>
      </c>
      <c r="E711" t="s">
        <v>1331</v>
      </c>
      <c r="F711" s="182">
        <v>50</v>
      </c>
      <c r="G711" s="2" t="s">
        <v>35</v>
      </c>
      <c r="H711" s="486">
        <v>43783</v>
      </c>
      <c r="I711" s="496">
        <v>82.5</v>
      </c>
      <c r="J711" s="496" t="s">
        <v>1332</v>
      </c>
      <c r="K711" s="496" t="s">
        <v>1333</v>
      </c>
      <c r="L711" s="496">
        <v>13901955404</v>
      </c>
      <c r="M711" s="526">
        <v>247.5</v>
      </c>
      <c r="N711" s="496">
        <v>552.27</v>
      </c>
      <c r="O711" s="499" t="s">
        <v>38</v>
      </c>
      <c r="R711" s="419"/>
      <c r="W711" t="s">
        <v>1334</v>
      </c>
      <c r="AB711" s="98">
        <f t="shared" si="13"/>
        <v>-57.26999999999998</v>
      </c>
    </row>
    <row r="712" spans="1:28" s="117" customFormat="1" ht="15" customHeight="1">
      <c r="A712" s="452"/>
      <c r="B712" s="144">
        <v>677</v>
      </c>
      <c r="C712" s="419" t="s">
        <v>1163</v>
      </c>
      <c r="D712"/>
      <c r="E712" t="s">
        <v>1331</v>
      </c>
      <c r="F712" s="182">
        <v>50</v>
      </c>
      <c r="G712" s="2" t="s">
        <v>35</v>
      </c>
      <c r="H712" s="452"/>
      <c r="I712" s="500">
        <v>82.5</v>
      </c>
      <c r="J712" s="500"/>
      <c r="K712" s="500"/>
      <c r="L712" s="500"/>
      <c r="M712" s="527"/>
      <c r="N712" s="500"/>
      <c r="O712" s="499" t="s">
        <v>38</v>
      </c>
      <c r="R712"/>
      <c r="W712" s="6"/>
      <c r="AB712" s="98">
        <f t="shared" si="13"/>
        <v>0</v>
      </c>
    </row>
    <row r="713" spans="1:28" s="117" customFormat="1" ht="15" customHeight="1">
      <c r="A713" s="455"/>
      <c r="B713" s="144">
        <v>678</v>
      </c>
      <c r="C713" s="419" t="s">
        <v>1163</v>
      </c>
      <c r="D713"/>
      <c r="E713" t="s">
        <v>1331</v>
      </c>
      <c r="F713" s="182">
        <v>50</v>
      </c>
      <c r="G713" s="2" t="s">
        <v>35</v>
      </c>
      <c r="H713" s="455"/>
      <c r="I713" s="502">
        <v>82.5</v>
      </c>
      <c r="J713" s="502"/>
      <c r="K713" s="502"/>
      <c r="L713" s="502"/>
      <c r="M713" s="528"/>
      <c r="N713" s="502"/>
      <c r="O713" s="499" t="s">
        <v>38</v>
      </c>
      <c r="R713" s="546"/>
      <c r="W713" s="6"/>
      <c r="AB713" s="98">
        <f t="shared" si="13"/>
        <v>0</v>
      </c>
    </row>
    <row r="714" spans="1:28" s="115" customFormat="1" ht="15" customHeight="1">
      <c r="A714" s="458">
        <v>39</v>
      </c>
      <c r="B714" s="144">
        <v>679</v>
      </c>
      <c r="C714" s="419" t="s">
        <v>1163</v>
      </c>
      <c r="D714" s="459" t="s">
        <v>1335</v>
      </c>
      <c r="E714" t="s">
        <v>1336</v>
      </c>
      <c r="F714" s="2">
        <v>0.5</v>
      </c>
      <c r="G714" s="2" t="s">
        <v>437</v>
      </c>
      <c r="H714" s="461">
        <v>43789</v>
      </c>
      <c r="I714" s="504">
        <v>3</v>
      </c>
      <c r="J714" s="504" t="s">
        <v>1337</v>
      </c>
      <c r="K714" s="69" t="s">
        <v>1338</v>
      </c>
      <c r="L714" s="504">
        <v>18939749880</v>
      </c>
      <c r="M714" s="505">
        <v>3</v>
      </c>
      <c r="N714" s="504">
        <v>9.66</v>
      </c>
      <c r="O714" s="439" t="s">
        <v>128</v>
      </c>
      <c r="R714" s="532"/>
      <c r="W714" s="533"/>
      <c r="AB714" s="98">
        <f t="shared" si="13"/>
        <v>-3.66</v>
      </c>
    </row>
    <row r="715" spans="1:28" s="115" customFormat="1" ht="15" customHeight="1">
      <c r="A715" s="418">
        <v>40</v>
      </c>
      <c r="B715" s="144">
        <v>680</v>
      </c>
      <c r="C715" s="419" t="s">
        <v>1163</v>
      </c>
      <c r="D715" s="459" t="s">
        <v>1339</v>
      </c>
      <c r="E715" t="s">
        <v>1340</v>
      </c>
      <c r="F715" s="182">
        <v>1.5</v>
      </c>
      <c r="G715" s="2" t="s">
        <v>69</v>
      </c>
      <c r="H715" s="482">
        <v>43766</v>
      </c>
      <c r="I715" s="496">
        <v>7.25</v>
      </c>
      <c r="J715" s="504" t="s">
        <v>1341</v>
      </c>
      <c r="K715" s="437" t="s">
        <v>1237</v>
      </c>
      <c r="L715" s="437">
        <v>13482824882</v>
      </c>
      <c r="M715" s="438">
        <v>14.5</v>
      </c>
      <c r="N715" s="437">
        <v>110.7</v>
      </c>
      <c r="O715" s="439" t="s">
        <v>38</v>
      </c>
      <c r="R715" s="537"/>
      <c r="W715" s="596"/>
      <c r="AB715" s="98">
        <f t="shared" si="13"/>
        <v>-81.7</v>
      </c>
    </row>
    <row r="716" spans="1:28" s="115" customFormat="1" ht="15" customHeight="1">
      <c r="A716" s="424"/>
      <c r="B716" s="144">
        <v>681</v>
      </c>
      <c r="C716" s="419" t="s">
        <v>1163</v>
      </c>
      <c r="D716" s="459"/>
      <c r="E716" t="s">
        <v>1340</v>
      </c>
      <c r="F716" s="2">
        <v>1.5</v>
      </c>
      <c r="G716" s="2"/>
      <c r="H716" s="484"/>
      <c r="I716" s="502">
        <v>7.25</v>
      </c>
      <c r="J716" s="504"/>
      <c r="K716" s="440"/>
      <c r="L716" s="440"/>
      <c r="M716" s="443"/>
      <c r="N716" s="442"/>
      <c r="O716" s="439" t="s">
        <v>38</v>
      </c>
      <c r="R716" s="539"/>
      <c r="W716" s="524"/>
      <c r="AB716" s="98">
        <f t="shared" si="13"/>
        <v>0</v>
      </c>
    </row>
    <row r="717" spans="1:28" s="115" customFormat="1" ht="15" customHeight="1">
      <c r="A717" s="458">
        <v>41</v>
      </c>
      <c r="B717" s="144">
        <v>682</v>
      </c>
      <c r="C717" s="419" t="s">
        <v>1163</v>
      </c>
      <c r="D717" s="459" t="s">
        <v>1342</v>
      </c>
      <c r="E717" t="s">
        <v>1343</v>
      </c>
      <c r="F717" s="182">
        <v>2</v>
      </c>
      <c r="G717" s="2" t="s">
        <v>35</v>
      </c>
      <c r="H717" s="460">
        <v>43784</v>
      </c>
      <c r="I717" s="504">
        <v>8.5</v>
      </c>
      <c r="J717" s="504" t="s">
        <v>1344</v>
      </c>
      <c r="K717" s="69" t="s">
        <v>1345</v>
      </c>
      <c r="L717" s="504">
        <v>15962511012</v>
      </c>
      <c r="M717" s="505">
        <v>8.5</v>
      </c>
      <c r="N717" s="504">
        <v>19.8</v>
      </c>
      <c r="O717" s="439" t="s">
        <v>38</v>
      </c>
      <c r="R717" s="532"/>
      <c r="W717" s="533"/>
      <c r="AB717" s="98">
        <f t="shared" si="13"/>
        <v>-2.8000000000000007</v>
      </c>
    </row>
    <row r="718" spans="1:28" s="115" customFormat="1" ht="15" customHeight="1">
      <c r="A718" s="458">
        <v>42</v>
      </c>
      <c r="B718" s="144">
        <v>683</v>
      </c>
      <c r="C718" s="419" t="s">
        <v>1163</v>
      </c>
      <c r="D718" s="549" t="s">
        <v>1346</v>
      </c>
      <c r="E718" t="s">
        <v>1347</v>
      </c>
      <c r="F718" s="2">
        <v>1</v>
      </c>
      <c r="G718" s="2" t="s">
        <v>916</v>
      </c>
      <c r="H718" s="461">
        <v>43791</v>
      </c>
      <c r="I718" s="504">
        <v>6</v>
      </c>
      <c r="J718" s="576" t="s">
        <v>1348</v>
      </c>
      <c r="K718" s="576" t="s">
        <v>1349</v>
      </c>
      <c r="L718" s="577">
        <v>13040674797</v>
      </c>
      <c r="M718" s="505">
        <v>6</v>
      </c>
      <c r="N718" s="509">
        <v>25</v>
      </c>
      <c r="O718" s="439" t="s">
        <v>128</v>
      </c>
      <c r="R718" s="532"/>
      <c r="W718" s="533"/>
      <c r="AB718" s="98">
        <f t="shared" si="13"/>
        <v>-13</v>
      </c>
    </row>
    <row r="719" spans="1:28" s="115" customFormat="1" ht="15" customHeight="1">
      <c r="A719" s="458">
        <v>43</v>
      </c>
      <c r="B719" s="144">
        <v>684</v>
      </c>
      <c r="C719" s="419" t="s">
        <v>1163</v>
      </c>
      <c r="D719" s="459" t="s">
        <v>1350</v>
      </c>
      <c r="E719" t="s">
        <v>1104</v>
      </c>
      <c r="F719" s="182">
        <v>1.5</v>
      </c>
      <c r="G719" s="2" t="s">
        <v>35</v>
      </c>
      <c r="H719" s="461">
        <v>43769</v>
      </c>
      <c r="I719" s="504">
        <v>7.25</v>
      </c>
      <c r="J719" s="504" t="s">
        <v>1351</v>
      </c>
      <c r="K719" s="504" t="s">
        <v>1352</v>
      </c>
      <c r="L719" s="69">
        <v>13816616542</v>
      </c>
      <c r="M719" s="505">
        <v>7.25</v>
      </c>
      <c r="N719" s="509">
        <v>23</v>
      </c>
      <c r="O719" s="439" t="s">
        <v>1353</v>
      </c>
      <c r="R719" s="532"/>
      <c r="W719" s="533"/>
      <c r="AB719" s="98">
        <f t="shared" si="13"/>
        <v>-8.5</v>
      </c>
    </row>
    <row r="720" spans="1:28" s="119" customFormat="1" ht="15" customHeight="1">
      <c r="A720" s="550">
        <v>44</v>
      </c>
      <c r="B720" s="144">
        <v>685</v>
      </c>
      <c r="C720" s="551" t="s">
        <v>1163</v>
      </c>
      <c r="D720" s="552" t="s">
        <v>1354</v>
      </c>
      <c r="E720" t="s">
        <v>1355</v>
      </c>
      <c r="F720" s="182">
        <v>2</v>
      </c>
      <c r="G720" s="2" t="s">
        <v>1294</v>
      </c>
      <c r="H720" s="553">
        <v>43534</v>
      </c>
      <c r="I720" s="391">
        <v>8.5</v>
      </c>
      <c r="J720" s="391" t="s">
        <v>1356</v>
      </c>
      <c r="K720" s="391" t="s">
        <v>1357</v>
      </c>
      <c r="L720" s="391">
        <v>13817543983</v>
      </c>
      <c r="M720" s="578">
        <v>8.25</v>
      </c>
      <c r="N720" s="46">
        <v>16.5</v>
      </c>
      <c r="O720" s="579" t="s">
        <v>128</v>
      </c>
      <c r="R720" s="597"/>
      <c r="W720" t="s">
        <v>1358</v>
      </c>
      <c r="AB720" s="98">
        <f t="shared" si="13"/>
        <v>0</v>
      </c>
    </row>
    <row r="721" spans="1:28" s="119" customFormat="1" ht="15" customHeight="1">
      <c r="A721" s="554">
        <v>45</v>
      </c>
      <c r="B721" s="144">
        <v>686</v>
      </c>
      <c r="C721" s="551" t="s">
        <v>1163</v>
      </c>
      <c r="D721" s="552" t="s">
        <v>1359</v>
      </c>
      <c r="E721" t="s">
        <v>430</v>
      </c>
      <c r="F721" s="182">
        <v>2</v>
      </c>
      <c r="G721" s="2" t="s">
        <v>35</v>
      </c>
      <c r="H721" s="555">
        <v>43480</v>
      </c>
      <c r="I721" s="391">
        <v>8.5</v>
      </c>
      <c r="J721" s="391" t="s">
        <v>1360</v>
      </c>
      <c r="K721" s="580" t="s">
        <v>1361</v>
      </c>
      <c r="L721" s="580">
        <v>13301756980</v>
      </c>
      <c r="M721" s="578">
        <v>12</v>
      </c>
      <c r="N721" s="580">
        <v>24</v>
      </c>
      <c r="O721" s="579" t="s">
        <v>38</v>
      </c>
      <c r="R721" s="598"/>
      <c r="W721" t="s">
        <v>1358</v>
      </c>
      <c r="AB721" s="98">
        <f t="shared" si="13"/>
        <v>0</v>
      </c>
    </row>
    <row r="722" spans="1:28" s="119" customFormat="1" ht="15" customHeight="1">
      <c r="A722" s="556"/>
      <c r="B722" s="144">
        <v>687</v>
      </c>
      <c r="C722" s="551" t="s">
        <v>1163</v>
      </c>
      <c r="D722" s="552"/>
      <c r="E722" t="s">
        <v>430</v>
      </c>
      <c r="F722" s="182">
        <v>2</v>
      </c>
      <c r="G722" s="2" t="s">
        <v>35</v>
      </c>
      <c r="H722" s="557"/>
      <c r="I722" s="391">
        <v>8.5</v>
      </c>
      <c r="J722" s="391"/>
      <c r="K722" s="581"/>
      <c r="L722" s="581"/>
      <c r="M722" s="578"/>
      <c r="N722" s="581"/>
      <c r="O722" s="579" t="s">
        <v>38</v>
      </c>
      <c r="R722" s="599"/>
      <c r="W722"/>
      <c r="AB722" s="98">
        <f t="shared" si="13"/>
        <v>0</v>
      </c>
    </row>
    <row r="723" spans="1:28" s="115" customFormat="1" ht="15" customHeight="1">
      <c r="A723" s="418">
        <v>47</v>
      </c>
      <c r="B723" s="144">
        <v>688</v>
      </c>
      <c r="C723" s="419" t="s">
        <v>1163</v>
      </c>
      <c r="D723" s="459" t="s">
        <v>1362</v>
      </c>
      <c r="E723" t="s">
        <v>1363</v>
      </c>
      <c r="F723" s="182">
        <v>3</v>
      </c>
      <c r="G723" s="2" t="s">
        <v>35</v>
      </c>
      <c r="H723" s="482">
        <v>43799</v>
      </c>
      <c r="I723" s="496">
        <v>11</v>
      </c>
      <c r="J723" s="504" t="s">
        <v>1364</v>
      </c>
      <c r="K723" s="437" t="s">
        <v>1365</v>
      </c>
      <c r="L723" s="437">
        <v>13918265439</v>
      </c>
      <c r="M723" s="438">
        <v>33</v>
      </c>
      <c r="N723" s="437">
        <v>74.83</v>
      </c>
      <c r="O723" s="439" t="s">
        <v>38</v>
      </c>
      <c r="R723" s="537"/>
      <c r="W723" s="600"/>
      <c r="AB723" s="98">
        <f t="shared" si="13"/>
        <v>-8.829999999999998</v>
      </c>
    </row>
    <row r="724" spans="1:28" s="115" customFormat="1" ht="15" customHeight="1">
      <c r="A724" s="422"/>
      <c r="B724" s="144">
        <v>689</v>
      </c>
      <c r="C724" s="419" t="s">
        <v>1163</v>
      </c>
      <c r="D724" s="459"/>
      <c r="E724" t="s">
        <v>1363</v>
      </c>
      <c r="F724" s="182">
        <v>3</v>
      </c>
      <c r="G724" s="2" t="s">
        <v>35</v>
      </c>
      <c r="H724" s="483"/>
      <c r="I724" s="500">
        <v>11</v>
      </c>
      <c r="J724" s="504"/>
      <c r="K724" s="440"/>
      <c r="L724" s="440"/>
      <c r="M724" s="441"/>
      <c r="N724" s="440"/>
      <c r="O724" s="439" t="s">
        <v>38</v>
      </c>
      <c r="R724" s="540"/>
      <c r="W724"/>
      <c r="AB724" s="98">
        <f t="shared" si="13"/>
        <v>0</v>
      </c>
    </row>
    <row r="725" spans="1:28" s="115" customFormat="1" ht="15" customHeight="1">
      <c r="A725" s="424"/>
      <c r="B725" s="144">
        <v>690</v>
      </c>
      <c r="C725" s="419" t="s">
        <v>1163</v>
      </c>
      <c r="D725" s="459"/>
      <c r="E725" t="s">
        <v>1363</v>
      </c>
      <c r="F725" s="182">
        <v>3</v>
      </c>
      <c r="G725" s="2" t="s">
        <v>35</v>
      </c>
      <c r="H725" s="484"/>
      <c r="I725" s="502">
        <v>11</v>
      </c>
      <c r="J725" s="504"/>
      <c r="K725" s="442"/>
      <c r="L725" s="442"/>
      <c r="M725" s="443"/>
      <c r="N725" s="442"/>
      <c r="O725" s="439" t="s">
        <v>38</v>
      </c>
      <c r="R725" s="539"/>
      <c r="W725"/>
      <c r="AB725" s="98">
        <f t="shared" si="13"/>
        <v>0</v>
      </c>
    </row>
    <row r="726" spans="1:28" s="119" customFormat="1" ht="15" customHeight="1">
      <c r="A726" s="554">
        <v>48</v>
      </c>
      <c r="B726" s="144">
        <v>691</v>
      </c>
      <c r="C726" s="551" t="s">
        <v>1163</v>
      </c>
      <c r="D726" s="552" t="s">
        <v>1366</v>
      </c>
      <c r="E726" t="s">
        <v>1367</v>
      </c>
      <c r="F726" s="182">
        <v>2</v>
      </c>
      <c r="G726" s="2" t="s">
        <v>35</v>
      </c>
      <c r="H726" s="558">
        <v>43726</v>
      </c>
      <c r="I726" s="580">
        <v>8.5</v>
      </c>
      <c r="J726" s="391" t="s">
        <v>1368</v>
      </c>
      <c r="K726" s="580" t="s">
        <v>1369</v>
      </c>
      <c r="L726" s="580">
        <v>13918064028</v>
      </c>
      <c r="M726" s="582">
        <v>24.85</v>
      </c>
      <c r="N726" s="580">
        <v>49.7</v>
      </c>
      <c r="O726" s="579" t="s">
        <v>38</v>
      </c>
      <c r="R726" s="551"/>
      <c r="W726" t="s">
        <v>1370</v>
      </c>
      <c r="AB726" s="98">
        <f t="shared" si="13"/>
        <v>0</v>
      </c>
    </row>
    <row r="727" spans="1:28" s="119" customFormat="1" ht="15" customHeight="1">
      <c r="A727" s="559"/>
      <c r="B727" s="144">
        <v>692</v>
      </c>
      <c r="C727" s="551" t="s">
        <v>1163</v>
      </c>
      <c r="D727" s="552"/>
      <c r="E727" t="s">
        <v>1367</v>
      </c>
      <c r="F727" s="182">
        <v>2</v>
      </c>
      <c r="G727" s="2" t="s">
        <v>35</v>
      </c>
      <c r="H727" s="559"/>
      <c r="I727" s="583">
        <v>8.5</v>
      </c>
      <c r="J727" s="391"/>
      <c r="K727" s="583"/>
      <c r="L727" s="583"/>
      <c r="M727" s="584"/>
      <c r="N727" s="583"/>
      <c r="O727" s="579" t="s">
        <v>38</v>
      </c>
      <c r="R727" s="601"/>
      <c r="W727"/>
      <c r="AB727" s="98">
        <f t="shared" si="13"/>
        <v>0</v>
      </c>
    </row>
    <row r="728" spans="1:28" s="119" customFormat="1" ht="15" customHeight="1">
      <c r="A728" s="556"/>
      <c r="B728" s="144">
        <v>693</v>
      </c>
      <c r="C728" s="551" t="s">
        <v>1163</v>
      </c>
      <c r="D728" s="552"/>
      <c r="E728" t="s">
        <v>1367</v>
      </c>
      <c r="F728" s="182">
        <v>2</v>
      </c>
      <c r="G728" s="2" t="s">
        <v>35</v>
      </c>
      <c r="H728" s="556"/>
      <c r="I728" s="581">
        <v>8.5</v>
      </c>
      <c r="J728" s="391"/>
      <c r="K728" s="581"/>
      <c r="L728" s="581"/>
      <c r="M728" s="585"/>
      <c r="N728" s="581"/>
      <c r="O728" s="579" t="s">
        <v>38</v>
      </c>
      <c r="R728" s="602"/>
      <c r="W728"/>
      <c r="AB728" s="98">
        <f t="shared" si="13"/>
        <v>0</v>
      </c>
    </row>
    <row r="729" spans="1:28" s="115" customFormat="1" ht="15" customHeight="1">
      <c r="A729" s="418">
        <v>49</v>
      </c>
      <c r="B729" s="144">
        <v>694</v>
      </c>
      <c r="C729" s="419" t="s">
        <v>1163</v>
      </c>
      <c r="D729" s="420" t="s">
        <v>1371</v>
      </c>
      <c r="E729" t="s">
        <v>943</v>
      </c>
      <c r="F729" s="182">
        <v>0.67</v>
      </c>
      <c r="G729" s="2" t="s">
        <v>35</v>
      </c>
      <c r="H729" s="421">
        <v>43459</v>
      </c>
      <c r="I729" s="496">
        <v>4.02</v>
      </c>
      <c r="J729" s="437" t="s">
        <v>1372</v>
      </c>
      <c r="K729" s="437" t="s">
        <v>1373</v>
      </c>
      <c r="L729" s="437">
        <v>13701968675</v>
      </c>
      <c r="M729" s="438">
        <v>12.06</v>
      </c>
      <c r="N729" s="437">
        <v>63.49</v>
      </c>
      <c r="O729" s="439" t="s">
        <v>38</v>
      </c>
      <c r="R729" s="537"/>
      <c r="W729" t="s">
        <v>1374</v>
      </c>
      <c r="AB729" s="98">
        <f t="shared" si="13"/>
        <v>-39.370000000000005</v>
      </c>
    </row>
    <row r="730" spans="1:28" s="115" customFormat="1" ht="15" customHeight="1">
      <c r="A730" s="422"/>
      <c r="B730" s="144">
        <v>695</v>
      </c>
      <c r="C730" s="419" t="s">
        <v>1163</v>
      </c>
      <c r="D730" s="423"/>
      <c r="E730" t="s">
        <v>943</v>
      </c>
      <c r="F730" s="182">
        <v>0.67</v>
      </c>
      <c r="G730" s="2" t="s">
        <v>35</v>
      </c>
      <c r="H730" s="422"/>
      <c r="I730" s="500">
        <v>4.02</v>
      </c>
      <c r="J730" s="440"/>
      <c r="K730" s="440"/>
      <c r="L730" s="440"/>
      <c r="M730" s="441"/>
      <c r="N730" s="440"/>
      <c r="O730" s="439" t="s">
        <v>38</v>
      </c>
      <c r="R730" s="540"/>
      <c r="W730"/>
      <c r="AB730" s="98">
        <f t="shared" si="13"/>
        <v>0</v>
      </c>
    </row>
    <row r="731" spans="1:28" s="115" customFormat="1" ht="15" customHeight="1">
      <c r="A731" s="424"/>
      <c r="B731" s="144">
        <v>696</v>
      </c>
      <c r="C731" s="419" t="s">
        <v>1163</v>
      </c>
      <c r="D731" s="425"/>
      <c r="E731" t="s">
        <v>943</v>
      </c>
      <c r="F731" s="182">
        <v>0.67</v>
      </c>
      <c r="G731" s="2" t="s">
        <v>35</v>
      </c>
      <c r="H731" s="424"/>
      <c r="I731" s="502">
        <v>4.02</v>
      </c>
      <c r="J731" s="442"/>
      <c r="K731" s="442"/>
      <c r="L731" s="442"/>
      <c r="M731" s="443"/>
      <c r="N731" s="442"/>
      <c r="O731" s="439" t="s">
        <v>38</v>
      </c>
      <c r="R731" s="539"/>
      <c r="W731"/>
      <c r="AB731" s="98">
        <f t="shared" si="13"/>
        <v>0</v>
      </c>
    </row>
    <row r="732" spans="1:28" s="115" customFormat="1" ht="15" customHeight="1">
      <c r="A732" s="418">
        <v>51</v>
      </c>
      <c r="B732" s="144">
        <v>697</v>
      </c>
      <c r="C732" s="419" t="s">
        <v>1163</v>
      </c>
      <c r="D732" s="459" t="s">
        <v>1375</v>
      </c>
      <c r="E732" t="s">
        <v>1376</v>
      </c>
      <c r="F732" s="182">
        <v>2.5</v>
      </c>
      <c r="G732" s="2" t="s">
        <v>35</v>
      </c>
      <c r="H732" s="485">
        <v>43739</v>
      </c>
      <c r="I732" s="496">
        <v>9.75</v>
      </c>
      <c r="J732" s="504" t="s">
        <v>1377</v>
      </c>
      <c r="K732" s="437" t="s">
        <v>1378</v>
      </c>
      <c r="L732" s="437">
        <v>18521576939</v>
      </c>
      <c r="M732" s="438">
        <v>19.5</v>
      </c>
      <c r="N732" s="437">
        <v>44</v>
      </c>
      <c r="O732" s="439" t="s">
        <v>38</v>
      </c>
      <c r="R732" s="537"/>
      <c r="W732" s="600"/>
      <c r="AB732" s="98">
        <f t="shared" si="13"/>
        <v>-5</v>
      </c>
    </row>
    <row r="733" spans="1:28" s="115" customFormat="1" ht="15" customHeight="1">
      <c r="A733" s="424"/>
      <c r="B733" s="144">
        <v>698</v>
      </c>
      <c r="C733" s="419" t="s">
        <v>1163</v>
      </c>
      <c r="D733" s="459"/>
      <c r="E733" t="s">
        <v>1376</v>
      </c>
      <c r="F733" s="182">
        <v>2.5</v>
      </c>
      <c r="G733" s="2" t="s">
        <v>35</v>
      </c>
      <c r="H733" s="424"/>
      <c r="I733" s="502">
        <v>9.75</v>
      </c>
      <c r="J733" s="504"/>
      <c r="K733" s="442"/>
      <c r="L733" s="442"/>
      <c r="M733" s="443"/>
      <c r="N733" s="442"/>
      <c r="O733" s="439" t="s">
        <v>38</v>
      </c>
      <c r="R733" s="539"/>
      <c r="W733" s="603"/>
      <c r="AB733" s="98">
        <f t="shared" si="13"/>
        <v>0</v>
      </c>
    </row>
    <row r="734" spans="1:28" s="115" customFormat="1" ht="15" customHeight="1">
      <c r="A734" s="418">
        <v>52</v>
      </c>
      <c r="B734" s="144">
        <v>699</v>
      </c>
      <c r="C734" s="419" t="s">
        <v>1163</v>
      </c>
      <c r="D734" s="459" t="s">
        <v>1379</v>
      </c>
      <c r="E734" t="s">
        <v>642</v>
      </c>
      <c r="F734" s="182">
        <v>2</v>
      </c>
      <c r="G734" s="2" t="s">
        <v>35</v>
      </c>
      <c r="H734" s="421">
        <v>43774</v>
      </c>
      <c r="I734" s="267">
        <v>8.5</v>
      </c>
      <c r="J734" s="504" t="s">
        <v>1380</v>
      </c>
      <c r="K734" s="437" t="s">
        <v>1381</v>
      </c>
      <c r="L734" s="437" t="s">
        <v>1382</v>
      </c>
      <c r="M734" s="438">
        <v>17</v>
      </c>
      <c r="N734" s="437">
        <v>34</v>
      </c>
      <c r="O734" s="439" t="s">
        <v>38</v>
      </c>
      <c r="R734" s="537"/>
      <c r="W734"/>
      <c r="AB734" s="98">
        <f t="shared" si="13"/>
        <v>0</v>
      </c>
    </row>
    <row r="735" spans="1:28" s="115" customFormat="1" ht="15" customHeight="1">
      <c r="A735" s="424"/>
      <c r="B735" s="144">
        <v>700</v>
      </c>
      <c r="C735" s="419" t="s">
        <v>1163</v>
      </c>
      <c r="D735" s="459"/>
      <c r="E735" t="s">
        <v>642</v>
      </c>
      <c r="F735" s="182">
        <v>2</v>
      </c>
      <c r="G735" s="2" t="s">
        <v>35</v>
      </c>
      <c r="H735" s="424"/>
      <c r="I735" s="267">
        <v>8.5</v>
      </c>
      <c r="J735" s="504"/>
      <c r="K735" s="442"/>
      <c r="L735" s="442"/>
      <c r="M735" s="443"/>
      <c r="N735" s="442"/>
      <c r="O735" s="439" t="s">
        <v>38</v>
      </c>
      <c r="R735" s="539"/>
      <c r="W735"/>
      <c r="AB735" s="98">
        <f t="shared" si="13"/>
        <v>0</v>
      </c>
    </row>
    <row r="736" spans="1:28" s="115" customFormat="1" ht="15" customHeight="1">
      <c r="A736" s="418">
        <v>54</v>
      </c>
      <c r="B736" s="144">
        <v>701</v>
      </c>
      <c r="C736" s="419" t="s">
        <v>1163</v>
      </c>
      <c r="D736" s="459" t="s">
        <v>1383</v>
      </c>
      <c r="E736" t="s">
        <v>414</v>
      </c>
      <c r="F736" s="182">
        <v>4</v>
      </c>
      <c r="G736" s="69" t="s">
        <v>35</v>
      </c>
      <c r="H736" s="421">
        <v>43678</v>
      </c>
      <c r="I736" s="267">
        <v>13.5</v>
      </c>
      <c r="J736" s="504" t="s">
        <v>1384</v>
      </c>
      <c r="K736" s="437" t="s">
        <v>1385</v>
      </c>
      <c r="L736" s="437">
        <v>13701835756</v>
      </c>
      <c r="M736" s="438">
        <v>27</v>
      </c>
      <c r="N736" s="437">
        <v>59</v>
      </c>
      <c r="O736" s="439" t="s">
        <v>128</v>
      </c>
      <c r="R736" s="604"/>
      <c r="W736" s="605"/>
      <c r="AB736" s="98">
        <f t="shared" si="13"/>
        <v>-5</v>
      </c>
    </row>
    <row r="737" spans="1:28" s="115" customFormat="1" ht="15" customHeight="1">
      <c r="A737" s="424"/>
      <c r="B737" s="144">
        <v>702</v>
      </c>
      <c r="C737" s="419" t="s">
        <v>1163</v>
      </c>
      <c r="D737" s="459"/>
      <c r="E737" t="s">
        <v>1386</v>
      </c>
      <c r="F737" s="182">
        <v>4</v>
      </c>
      <c r="G737" s="69" t="s">
        <v>437</v>
      </c>
      <c r="H737" s="424"/>
      <c r="I737" s="267">
        <v>13.5</v>
      </c>
      <c r="J737" s="504"/>
      <c r="K737" s="442"/>
      <c r="L737" s="442"/>
      <c r="M737" s="443"/>
      <c r="N737" s="442"/>
      <c r="O737" s="439" t="s">
        <v>128</v>
      </c>
      <c r="R737" s="606"/>
      <c r="W737" s="607"/>
      <c r="AB737" s="98">
        <f t="shared" si="13"/>
        <v>0</v>
      </c>
    </row>
    <row r="738" spans="1:28" s="115" customFormat="1" ht="15" customHeight="1">
      <c r="A738" s="418">
        <v>56</v>
      </c>
      <c r="B738" s="144">
        <v>703</v>
      </c>
      <c r="C738" s="419" t="s">
        <v>1163</v>
      </c>
      <c r="D738" s="420" t="s">
        <v>1387</v>
      </c>
      <c r="E738" t="s">
        <v>1388</v>
      </c>
      <c r="F738" s="182">
        <v>4</v>
      </c>
      <c r="G738" s="2" t="s">
        <v>35</v>
      </c>
      <c r="H738" s="421">
        <v>43610</v>
      </c>
      <c r="I738" s="267">
        <v>13.5</v>
      </c>
      <c r="J738" s="437" t="s">
        <v>1389</v>
      </c>
      <c r="K738" s="507" t="s">
        <v>1390</v>
      </c>
      <c r="L738" s="507" t="s">
        <v>1391</v>
      </c>
      <c r="M738" s="438">
        <f>SUM(I738:I744)</f>
        <v>70.69999999999999</v>
      </c>
      <c r="N738" s="437">
        <v>141.4</v>
      </c>
      <c r="O738" s="439" t="s">
        <v>38</v>
      </c>
      <c r="R738" s="604"/>
      <c r="W738" s="607"/>
      <c r="AB738" s="98">
        <f t="shared" si="13"/>
        <v>0</v>
      </c>
    </row>
    <row r="739" spans="1:28" s="115" customFormat="1" ht="15" customHeight="1">
      <c r="A739" s="422"/>
      <c r="B739" s="144">
        <v>704</v>
      </c>
      <c r="C739" s="419" t="s">
        <v>1163</v>
      </c>
      <c r="D739" s="423"/>
      <c r="E739" t="s">
        <v>1388</v>
      </c>
      <c r="F739" s="182">
        <v>4</v>
      </c>
      <c r="G739" s="2" t="s">
        <v>35</v>
      </c>
      <c r="H739" s="422"/>
      <c r="I739" s="267">
        <v>13.5</v>
      </c>
      <c r="J739" s="440"/>
      <c r="K739" s="586"/>
      <c r="L739" s="586"/>
      <c r="M739" s="441"/>
      <c r="N739" s="440"/>
      <c r="O739" s="439" t="s">
        <v>38</v>
      </c>
      <c r="R739" s="608"/>
      <c r="W739" s="609"/>
      <c r="AB739" s="98">
        <f t="shared" si="13"/>
        <v>0</v>
      </c>
    </row>
    <row r="740" spans="1:28" s="115" customFormat="1" ht="15" customHeight="1">
      <c r="A740" s="422"/>
      <c r="B740" s="144">
        <v>705</v>
      </c>
      <c r="C740" s="419" t="s">
        <v>1163</v>
      </c>
      <c r="D740" s="423"/>
      <c r="E740" t="s">
        <v>1388</v>
      </c>
      <c r="F740" s="182">
        <v>4</v>
      </c>
      <c r="G740" s="2" t="s">
        <v>35</v>
      </c>
      <c r="H740" s="422"/>
      <c r="I740" s="267">
        <v>13.5</v>
      </c>
      <c r="J740" s="440"/>
      <c r="K740" s="586"/>
      <c r="L740" s="586"/>
      <c r="M740" s="441"/>
      <c r="N740" s="440"/>
      <c r="O740" s="439" t="s">
        <v>38</v>
      </c>
      <c r="R740" s="608"/>
      <c r="W740"/>
      <c r="AB740" s="98">
        <f aca="true" t="shared" si="14" ref="AB740:AB805">M740*2-N740</f>
        <v>0</v>
      </c>
    </row>
    <row r="741" spans="1:28" s="115" customFormat="1" ht="15" customHeight="1">
      <c r="A741" s="422"/>
      <c r="B741" s="144">
        <v>706</v>
      </c>
      <c r="C741" s="419" t="s">
        <v>1163</v>
      </c>
      <c r="D741" s="423"/>
      <c r="E741" t="s">
        <v>399</v>
      </c>
      <c r="F741" s="182">
        <v>2</v>
      </c>
      <c r="G741" s="2" t="s">
        <v>35</v>
      </c>
      <c r="H741" s="422"/>
      <c r="I741" s="267">
        <v>8.5</v>
      </c>
      <c r="J741" s="440"/>
      <c r="K741" s="586"/>
      <c r="L741" s="586"/>
      <c r="M741" s="441"/>
      <c r="N741" s="440"/>
      <c r="O741" s="439" t="s">
        <v>38</v>
      </c>
      <c r="R741" s="608"/>
      <c r="W741"/>
      <c r="AB741" s="98">
        <f t="shared" si="14"/>
        <v>0</v>
      </c>
    </row>
    <row r="742" spans="1:28" s="115" customFormat="1" ht="15" customHeight="1">
      <c r="A742" s="422"/>
      <c r="B742" s="144">
        <v>707</v>
      </c>
      <c r="C742" s="419" t="s">
        <v>1163</v>
      </c>
      <c r="D742" s="423"/>
      <c r="E742" t="s">
        <v>399</v>
      </c>
      <c r="F742" s="182">
        <v>2</v>
      </c>
      <c r="G742" s="2" t="s">
        <v>35</v>
      </c>
      <c r="H742" s="422"/>
      <c r="I742" s="267">
        <v>8.5</v>
      </c>
      <c r="J742" s="440"/>
      <c r="K742" s="586"/>
      <c r="L742" s="586"/>
      <c r="M742" s="441"/>
      <c r="N742" s="440"/>
      <c r="O742" s="439" t="s">
        <v>38</v>
      </c>
      <c r="R742" s="608"/>
      <c r="W742"/>
      <c r="AB742" s="98">
        <f t="shared" si="14"/>
        <v>0</v>
      </c>
    </row>
    <row r="743" spans="1:28" s="115" customFormat="1" ht="15" customHeight="1">
      <c r="A743" s="422"/>
      <c r="B743" s="144">
        <v>708</v>
      </c>
      <c r="C743" s="419" t="s">
        <v>1163</v>
      </c>
      <c r="D743" s="423"/>
      <c r="E743" t="s">
        <v>1392</v>
      </c>
      <c r="F743" s="182">
        <v>1.24</v>
      </c>
      <c r="G743" s="2" t="s">
        <v>35</v>
      </c>
      <c r="H743" s="422"/>
      <c r="I743" s="267">
        <v>6.6</v>
      </c>
      <c r="J743" s="440"/>
      <c r="K743" s="586"/>
      <c r="L743" s="586"/>
      <c r="M743" s="441"/>
      <c r="N743" s="440"/>
      <c r="O743" s="439" t="s">
        <v>38</v>
      </c>
      <c r="R743" s="608"/>
      <c r="W743"/>
      <c r="AB743" s="98">
        <f t="shared" si="14"/>
        <v>0</v>
      </c>
    </row>
    <row r="744" spans="1:28" s="115" customFormat="1" ht="15" customHeight="1">
      <c r="A744" s="424"/>
      <c r="B744" s="144">
        <v>709</v>
      </c>
      <c r="C744" s="419" t="s">
        <v>1163</v>
      </c>
      <c r="D744" s="425"/>
      <c r="E744" t="s">
        <v>1392</v>
      </c>
      <c r="F744" s="182">
        <v>1.24</v>
      </c>
      <c r="G744" s="2" t="s">
        <v>35</v>
      </c>
      <c r="H744" s="424"/>
      <c r="I744" s="267">
        <v>6.6</v>
      </c>
      <c r="J744" s="442"/>
      <c r="K744" s="508"/>
      <c r="L744" s="508"/>
      <c r="M744" s="443"/>
      <c r="N744" s="442"/>
      <c r="O744" s="439" t="s">
        <v>38</v>
      </c>
      <c r="R744" s="606"/>
      <c r="W744"/>
      <c r="AB744" s="98">
        <f t="shared" si="14"/>
        <v>0</v>
      </c>
    </row>
    <row r="745" spans="1:28" s="115" customFormat="1" ht="15" customHeight="1">
      <c r="A745" s="418">
        <v>57</v>
      </c>
      <c r="B745" s="144">
        <v>710</v>
      </c>
      <c r="C745" s="419" t="s">
        <v>1163</v>
      </c>
      <c r="D745" s="459" t="s">
        <v>1393</v>
      </c>
      <c r="E745" t="s">
        <v>1394</v>
      </c>
      <c r="F745" s="182">
        <v>2</v>
      </c>
      <c r="G745" s="69" t="s">
        <v>437</v>
      </c>
      <c r="H745" s="460">
        <v>43470</v>
      </c>
      <c r="I745" s="267">
        <v>8.5</v>
      </c>
      <c r="J745" s="504" t="s">
        <v>1395</v>
      </c>
      <c r="K745" s="437" t="s">
        <v>1396</v>
      </c>
      <c r="L745" s="437">
        <v>13817925736</v>
      </c>
      <c r="M745" s="505">
        <v>15.75</v>
      </c>
      <c r="N745" s="437">
        <v>32</v>
      </c>
      <c r="O745" s="439" t="s">
        <v>128</v>
      </c>
      <c r="R745" s="604"/>
      <c r="W745"/>
      <c r="AB745" s="98">
        <f t="shared" si="14"/>
        <v>-0.5</v>
      </c>
    </row>
    <row r="746" spans="1:28" s="115" customFormat="1" ht="15" customHeight="1">
      <c r="A746" s="424"/>
      <c r="B746" s="144">
        <v>711</v>
      </c>
      <c r="C746" s="419" t="s">
        <v>1163</v>
      </c>
      <c r="D746" s="459"/>
      <c r="E746" t="s">
        <v>1397</v>
      </c>
      <c r="F746" s="182">
        <v>1.5</v>
      </c>
      <c r="G746" s="69" t="s">
        <v>437</v>
      </c>
      <c r="H746" s="458"/>
      <c r="I746" s="267">
        <v>7.25</v>
      </c>
      <c r="J746" s="504"/>
      <c r="K746" s="442"/>
      <c r="L746" s="442"/>
      <c r="M746" s="505"/>
      <c r="N746" s="442"/>
      <c r="O746" s="439" t="s">
        <v>128</v>
      </c>
      <c r="R746" s="606"/>
      <c r="W746"/>
      <c r="AB746" s="98">
        <f t="shared" si="14"/>
        <v>0</v>
      </c>
    </row>
    <row r="747" spans="1:28" s="116" customFormat="1" ht="15" customHeight="1">
      <c r="A747" s="455">
        <v>58</v>
      </c>
      <c r="B747" s="144">
        <v>712</v>
      </c>
      <c r="C747" s="419" t="s">
        <v>1163</v>
      </c>
      <c r="D747" s="463" t="s">
        <v>1398</v>
      </c>
      <c r="E747" t="s">
        <v>1120</v>
      </c>
      <c r="F747" s="267">
        <v>1.5</v>
      </c>
      <c r="G747" t="s">
        <v>437</v>
      </c>
      <c r="H747" s="560">
        <v>43805</v>
      </c>
      <c r="I747" s="267">
        <v>7.25</v>
      </c>
      <c r="J747" s="267" t="s">
        <v>1399</v>
      </c>
      <c r="K747" s="267" t="s">
        <v>1400</v>
      </c>
      <c r="L747" s="280" t="s">
        <v>1401</v>
      </c>
      <c r="M747" s="267">
        <v>7.25</v>
      </c>
      <c r="N747" s="267">
        <v>15.5</v>
      </c>
      <c r="O747" s="499" t="s">
        <v>128</v>
      </c>
      <c r="P747" s="499" t="s">
        <v>128</v>
      </c>
      <c r="Q747" s="499" t="s">
        <v>128</v>
      </c>
      <c r="R747" s="499" t="s">
        <v>128</v>
      </c>
      <c r="S747" s="499" t="s">
        <v>128</v>
      </c>
      <c r="T747" s="499" t="s">
        <v>128</v>
      </c>
      <c r="U747" s="499" t="s">
        <v>128</v>
      </c>
      <c r="V747" s="499" t="s">
        <v>128</v>
      </c>
      <c r="W747" t="s">
        <v>1402</v>
      </c>
      <c r="AB747" s="98">
        <f t="shared" si="14"/>
        <v>-1</v>
      </c>
    </row>
    <row r="748" spans="1:23" s="120" customFormat="1" ht="15" customHeight="1">
      <c r="A748" s="561">
        <v>46</v>
      </c>
      <c r="B748" s="561">
        <v>87</v>
      </c>
      <c r="C748" s="561" t="s">
        <v>1163</v>
      </c>
      <c r="D748" s="562" t="s">
        <v>1403</v>
      </c>
      <c r="E748" s="563" t="s">
        <v>1404</v>
      </c>
      <c r="F748" s="564">
        <v>0.1</v>
      </c>
      <c r="G748" s="565" t="s">
        <v>207</v>
      </c>
      <c r="H748" s="566">
        <v>43759</v>
      </c>
      <c r="I748" s="587">
        <v>0.6</v>
      </c>
      <c r="J748" s="561" t="s">
        <v>1405</v>
      </c>
      <c r="K748" s="561" t="s">
        <v>1406</v>
      </c>
      <c r="L748" s="561" t="s">
        <v>1407</v>
      </c>
      <c r="M748" s="561">
        <v>0.55</v>
      </c>
      <c r="N748" s="561">
        <v>1.1</v>
      </c>
      <c r="O748" s="588" t="s">
        <v>128</v>
      </c>
      <c r="R748" s="610"/>
      <c r="W748" s="611" t="s">
        <v>1408</v>
      </c>
    </row>
    <row r="749" spans="1:23" s="120" customFormat="1" ht="15" customHeight="1">
      <c r="A749" s="567"/>
      <c r="B749" s="567">
        <v>88</v>
      </c>
      <c r="C749" s="561" t="s">
        <v>1163</v>
      </c>
      <c r="D749" s="568"/>
      <c r="E749" s="563" t="s">
        <v>1404</v>
      </c>
      <c r="F749" s="564">
        <v>0.1</v>
      </c>
      <c r="G749" s="565" t="s">
        <v>207</v>
      </c>
      <c r="H749" s="569"/>
      <c r="I749" s="589">
        <v>0.6</v>
      </c>
      <c r="J749" s="567"/>
      <c r="K749" s="567"/>
      <c r="L749" s="567"/>
      <c r="M749" s="567"/>
      <c r="N749" s="567"/>
      <c r="O749" s="588" t="s">
        <v>128</v>
      </c>
      <c r="R749" s="612"/>
      <c r="W749" s="613"/>
    </row>
    <row r="750" spans="1:28" ht="13.5">
      <c r="A750" s="570">
        <v>1</v>
      </c>
      <c r="B750" s="144">
        <v>713</v>
      </c>
      <c r="C750" s="142" t="s">
        <v>1409</v>
      </c>
      <c r="D750" s="275" t="s">
        <v>1410</v>
      </c>
      <c r="E750" t="s">
        <v>1411</v>
      </c>
      <c r="F750" s="2">
        <v>0.5</v>
      </c>
      <c r="G750" s="2" t="s">
        <v>1412</v>
      </c>
      <c r="H750" s="571" t="s">
        <v>1413</v>
      </c>
      <c r="I750" s="590">
        <v>3</v>
      </c>
      <c r="J750" s="171"/>
      <c r="K750" s="173"/>
      <c r="L750" s="173"/>
      <c r="M750" s="195">
        <v>3</v>
      </c>
      <c r="N750" s="590">
        <v>8.5</v>
      </c>
      <c r="O750" s="155" t="s">
        <v>128</v>
      </c>
      <c r="P750" s="178"/>
      <c r="Q750" s="178"/>
      <c r="R750" s="178"/>
      <c r="S750" s="178"/>
      <c r="T750" s="178"/>
      <c r="U750" s="178"/>
      <c r="V750" s="251"/>
      <c r="AB750" s="98">
        <f t="shared" si="14"/>
        <v>-2.5</v>
      </c>
    </row>
    <row r="751" spans="1:28" ht="13.5">
      <c r="A751" s="570">
        <v>2</v>
      </c>
      <c r="B751" s="144">
        <v>714</v>
      </c>
      <c r="C751" s="142" t="s">
        <v>1409</v>
      </c>
      <c r="D751" s="572" t="s">
        <v>1414</v>
      </c>
      <c r="E751" t="s">
        <v>1415</v>
      </c>
      <c r="F751" s="2">
        <v>2</v>
      </c>
      <c r="G751" s="2" t="s">
        <v>35</v>
      </c>
      <c r="H751" s="570" t="s">
        <v>1416</v>
      </c>
      <c r="I751" s="591">
        <v>23</v>
      </c>
      <c r="J751" s="171"/>
      <c r="K751" s="173"/>
      <c r="L751" s="173"/>
      <c r="M751" s="328">
        <v>23</v>
      </c>
      <c r="N751" s="591">
        <v>76.31</v>
      </c>
      <c r="O751" s="210" t="s">
        <v>38</v>
      </c>
      <c r="P751" s="178"/>
      <c r="Q751" s="178"/>
      <c r="R751" s="178"/>
      <c r="S751" s="178"/>
      <c r="T751" s="178"/>
      <c r="U751" s="178"/>
      <c r="V751" s="251"/>
      <c r="AB751" s="98">
        <f t="shared" si="14"/>
        <v>-30.310000000000002</v>
      </c>
    </row>
    <row r="752" spans="1:28" ht="13.5">
      <c r="A752" s="570"/>
      <c r="B752" s="144">
        <v>715</v>
      </c>
      <c r="C752" s="142"/>
      <c r="D752" s="572"/>
      <c r="E752" t="s">
        <v>1417</v>
      </c>
      <c r="F752" s="2">
        <v>2</v>
      </c>
      <c r="G752" s="2" t="s">
        <v>35</v>
      </c>
      <c r="H752" s="570" t="s">
        <v>1416</v>
      </c>
      <c r="I752" s="591"/>
      <c r="J752" s="171"/>
      <c r="K752" s="173"/>
      <c r="L752" s="173"/>
      <c r="M752" s="330"/>
      <c r="N752" s="591"/>
      <c r="O752" s="210" t="s">
        <v>38</v>
      </c>
      <c r="P752" s="178"/>
      <c r="Q752" s="178"/>
      <c r="R752" s="178"/>
      <c r="S752" s="178"/>
      <c r="T752" s="178"/>
      <c r="U752" s="178"/>
      <c r="V752" s="251"/>
      <c r="AB752" s="98">
        <f t="shared" si="14"/>
        <v>0</v>
      </c>
    </row>
    <row r="753" spans="1:28" ht="13.5">
      <c r="A753" s="570"/>
      <c r="B753" s="144">
        <v>716</v>
      </c>
      <c r="C753" s="142"/>
      <c r="D753" s="572"/>
      <c r="E753" t="s">
        <v>1418</v>
      </c>
      <c r="F753" s="2">
        <v>1</v>
      </c>
      <c r="G753" s="2" t="s">
        <v>69</v>
      </c>
      <c r="H753" s="570" t="s">
        <v>1416</v>
      </c>
      <c r="I753" s="591"/>
      <c r="J753" s="171"/>
      <c r="K753" s="173"/>
      <c r="L753" s="173"/>
      <c r="M753" s="331"/>
      <c r="N753" s="591"/>
      <c r="O753" s="210" t="s">
        <v>38</v>
      </c>
      <c r="P753" s="178"/>
      <c r="Q753" s="178"/>
      <c r="R753" s="178"/>
      <c r="S753" s="178"/>
      <c r="T753" s="178"/>
      <c r="U753" s="178"/>
      <c r="V753" s="251"/>
      <c r="AB753" s="98">
        <f t="shared" si="14"/>
        <v>0</v>
      </c>
    </row>
    <row r="754" spans="1:28" s="121" customFormat="1" ht="13.5">
      <c r="A754" s="388">
        <v>3</v>
      </c>
      <c r="B754" s="144">
        <v>717</v>
      </c>
      <c r="C754" s="573" t="s">
        <v>1409</v>
      </c>
      <c r="D754" s="574" t="s">
        <v>1419</v>
      </c>
      <c r="E754" t="s">
        <v>1420</v>
      </c>
      <c r="F754" s="2">
        <v>0.5</v>
      </c>
      <c r="G754" s="2" t="s">
        <v>1412</v>
      </c>
      <c r="H754" s="575" t="s">
        <v>1421</v>
      </c>
      <c r="I754" s="592">
        <v>3</v>
      </c>
      <c r="J754" s="369"/>
      <c r="K754" s="373"/>
      <c r="L754" s="373"/>
      <c r="M754" s="387">
        <v>2.8</v>
      </c>
      <c r="N754" s="593">
        <v>5.6</v>
      </c>
      <c r="O754" s="388" t="s">
        <v>128</v>
      </c>
      <c r="P754" s="594"/>
      <c r="Q754" s="594"/>
      <c r="R754" s="594"/>
      <c r="S754" s="594"/>
      <c r="T754" s="594"/>
      <c r="U754" s="594"/>
      <c r="V754" s="594"/>
      <c r="W754" t="s">
        <v>1422</v>
      </c>
      <c r="Z754"/>
      <c r="AB754" s="98">
        <f t="shared" si="14"/>
        <v>0</v>
      </c>
    </row>
    <row r="755" spans="1:28" ht="13.5">
      <c r="A755" s="156">
        <v>4</v>
      </c>
      <c r="B755" s="144">
        <v>718</v>
      </c>
      <c r="C755" s="181" t="s">
        <v>1409</v>
      </c>
      <c r="D755" s="275" t="s">
        <v>1423</v>
      </c>
      <c r="E755" t="s">
        <v>414</v>
      </c>
      <c r="F755" s="169">
        <v>4</v>
      </c>
      <c r="G755" s="2" t="s">
        <v>35</v>
      </c>
      <c r="H755" s="570" t="s">
        <v>1424</v>
      </c>
      <c r="I755" s="590">
        <v>33</v>
      </c>
      <c r="J755" s="171"/>
      <c r="K755" s="173"/>
      <c r="L755" s="173"/>
      <c r="M755" s="328">
        <v>33</v>
      </c>
      <c r="N755" s="590">
        <v>66</v>
      </c>
      <c r="O755" s="210" t="s">
        <v>38</v>
      </c>
      <c r="P755" s="178"/>
      <c r="Q755" s="178"/>
      <c r="R755" s="178"/>
      <c r="S755" s="178"/>
      <c r="T755" s="178"/>
      <c r="U755" s="178"/>
      <c r="V755" s="251"/>
      <c r="AB755" s="98">
        <f t="shared" si="14"/>
        <v>0</v>
      </c>
    </row>
    <row r="756" spans="1:28" ht="13.5">
      <c r="A756" s="156"/>
      <c r="B756" s="144">
        <v>719</v>
      </c>
      <c r="C756" s="181"/>
      <c r="D756" s="275"/>
      <c r="E756" t="s">
        <v>414</v>
      </c>
      <c r="F756" s="169">
        <v>4</v>
      </c>
      <c r="G756" s="2" t="s">
        <v>35</v>
      </c>
      <c r="H756" s="570" t="s">
        <v>1424</v>
      </c>
      <c r="I756" s="590"/>
      <c r="J756" s="171"/>
      <c r="K756" s="173"/>
      <c r="L756" s="173"/>
      <c r="M756" s="330"/>
      <c r="N756" s="590"/>
      <c r="O756" s="210" t="s">
        <v>38</v>
      </c>
      <c r="P756" s="178"/>
      <c r="Q756" s="178"/>
      <c r="R756" s="178"/>
      <c r="S756" s="178"/>
      <c r="T756" s="178"/>
      <c r="U756" s="178"/>
      <c r="V756" s="251"/>
      <c r="AB756" s="98">
        <f t="shared" si="14"/>
        <v>0</v>
      </c>
    </row>
    <row r="757" spans="1:28" ht="13.5">
      <c r="A757" s="156"/>
      <c r="B757" s="144">
        <v>720</v>
      </c>
      <c r="C757" s="181"/>
      <c r="D757" s="275"/>
      <c r="E757" t="s">
        <v>1425</v>
      </c>
      <c r="F757" s="169">
        <v>1</v>
      </c>
      <c r="G757" s="2" t="s">
        <v>35</v>
      </c>
      <c r="H757" s="570" t="s">
        <v>1424</v>
      </c>
      <c r="I757" s="590"/>
      <c r="J757" s="171"/>
      <c r="K757" s="173"/>
      <c r="L757" s="173"/>
      <c r="M757" s="331"/>
      <c r="N757" s="590"/>
      <c r="O757" s="210" t="s">
        <v>38</v>
      </c>
      <c r="P757" s="178"/>
      <c r="Q757" s="178"/>
      <c r="R757" s="178"/>
      <c r="S757" s="178"/>
      <c r="T757" s="178"/>
      <c r="U757" s="178"/>
      <c r="V757" s="251"/>
      <c r="AB757" s="98">
        <f t="shared" si="14"/>
        <v>0</v>
      </c>
    </row>
    <row r="758" spans="1:28" ht="13.5">
      <c r="A758" s="156">
        <v>5</v>
      </c>
      <c r="B758" s="144">
        <v>721</v>
      </c>
      <c r="C758" s="181" t="s">
        <v>1409</v>
      </c>
      <c r="D758" s="275" t="s">
        <v>1426</v>
      </c>
      <c r="E758" t="s">
        <v>493</v>
      </c>
      <c r="F758" s="169">
        <v>1</v>
      </c>
      <c r="G758" s="2" t="s">
        <v>35</v>
      </c>
      <c r="H758" s="570" t="s">
        <v>1427</v>
      </c>
      <c r="I758" s="590">
        <v>6</v>
      </c>
      <c r="J758" s="171"/>
      <c r="K758" s="173"/>
      <c r="L758" s="173"/>
      <c r="M758" s="195">
        <v>6</v>
      </c>
      <c r="N758" s="590">
        <v>12</v>
      </c>
      <c r="O758" s="210" t="s">
        <v>38</v>
      </c>
      <c r="P758" s="178"/>
      <c r="Q758" s="178"/>
      <c r="R758" s="178"/>
      <c r="S758" s="178"/>
      <c r="T758" s="178"/>
      <c r="U758" s="178"/>
      <c r="V758" s="251"/>
      <c r="AB758" s="98">
        <f t="shared" si="14"/>
        <v>0</v>
      </c>
    </row>
    <row r="759" spans="1:28" ht="13.5">
      <c r="A759" s="156">
        <v>6</v>
      </c>
      <c r="B759" s="144">
        <v>722</v>
      </c>
      <c r="C759" s="181" t="s">
        <v>1409</v>
      </c>
      <c r="D759" s="275" t="s">
        <v>1428</v>
      </c>
      <c r="E759" t="s">
        <v>1386</v>
      </c>
      <c r="F759" s="169">
        <v>4</v>
      </c>
      <c r="G759" s="2" t="s">
        <v>35</v>
      </c>
      <c r="H759" s="570" t="s">
        <v>1429</v>
      </c>
      <c r="I759" s="590">
        <v>13.5</v>
      </c>
      <c r="J759" s="171"/>
      <c r="K759" s="173"/>
      <c r="L759" s="173"/>
      <c r="M759" s="195">
        <v>13.5</v>
      </c>
      <c r="N759" s="590">
        <v>28.5</v>
      </c>
      <c r="O759" s="155" t="s">
        <v>128</v>
      </c>
      <c r="P759" s="178"/>
      <c r="Q759" s="178"/>
      <c r="R759" s="178"/>
      <c r="S759" s="178"/>
      <c r="T759" s="178"/>
      <c r="U759" s="178"/>
      <c r="V759" s="251"/>
      <c r="AB759" s="98">
        <f t="shared" si="14"/>
        <v>-1.5</v>
      </c>
    </row>
    <row r="760" spans="1:28" s="121" customFormat="1" ht="13.5">
      <c r="A760" s="388">
        <v>7</v>
      </c>
      <c r="B760" s="144">
        <v>723</v>
      </c>
      <c r="C760" s="573" t="s">
        <v>1409</v>
      </c>
      <c r="D760" s="574" t="s">
        <v>1430</v>
      </c>
      <c r="E760" t="s">
        <v>1431</v>
      </c>
      <c r="F760" s="373">
        <v>1</v>
      </c>
      <c r="G760" s="2" t="s">
        <v>1412</v>
      </c>
      <c r="H760" s="575" t="s">
        <v>1432</v>
      </c>
      <c r="I760" s="592">
        <v>6</v>
      </c>
      <c r="J760" s="369"/>
      <c r="K760" s="373"/>
      <c r="L760" s="373"/>
      <c r="M760" s="387">
        <v>5.75</v>
      </c>
      <c r="N760" s="593">
        <v>11.5</v>
      </c>
      <c r="O760" s="388" t="s">
        <v>128</v>
      </c>
      <c r="P760" s="594"/>
      <c r="Q760" s="594"/>
      <c r="R760" s="594"/>
      <c r="S760" s="594"/>
      <c r="T760" s="594"/>
      <c r="U760" s="594"/>
      <c r="V760" s="594"/>
      <c r="W760" t="s">
        <v>1422</v>
      </c>
      <c r="Z760"/>
      <c r="AB760" s="98">
        <f t="shared" si="14"/>
        <v>0</v>
      </c>
    </row>
    <row r="761" spans="1:28" s="121" customFormat="1" ht="13.5">
      <c r="A761" s="388">
        <v>8</v>
      </c>
      <c r="B761" s="144">
        <v>724</v>
      </c>
      <c r="C761" s="573" t="s">
        <v>1409</v>
      </c>
      <c r="D761" s="574" t="s">
        <v>1433</v>
      </c>
      <c r="E761" t="s">
        <v>1434</v>
      </c>
      <c r="F761" s="373">
        <v>3</v>
      </c>
      <c r="G761" s="2" t="s">
        <v>35</v>
      </c>
      <c r="H761" s="575" t="s">
        <v>1435</v>
      </c>
      <c r="I761" s="593">
        <v>11</v>
      </c>
      <c r="J761" s="369"/>
      <c r="K761" s="373"/>
      <c r="L761" s="373"/>
      <c r="M761" s="387">
        <v>11</v>
      </c>
      <c r="N761" s="593">
        <v>29</v>
      </c>
      <c r="O761" s="388" t="s">
        <v>128</v>
      </c>
      <c r="P761" s="594"/>
      <c r="Q761" s="594"/>
      <c r="R761" s="594"/>
      <c r="S761" s="594"/>
      <c r="T761" s="594"/>
      <c r="U761" s="594"/>
      <c r="V761" s="594"/>
      <c r="W761" t="s">
        <v>1436</v>
      </c>
      <c r="Z761"/>
      <c r="AB761" s="98">
        <f t="shared" si="14"/>
        <v>-7</v>
      </c>
    </row>
    <row r="762" spans="1:28" ht="13.5">
      <c r="A762" s="156">
        <v>9</v>
      </c>
      <c r="B762" s="144">
        <v>725</v>
      </c>
      <c r="C762" s="181" t="s">
        <v>1409</v>
      </c>
      <c r="D762" s="275" t="s">
        <v>1437</v>
      </c>
      <c r="E762" t="s">
        <v>1438</v>
      </c>
      <c r="F762" s="169">
        <v>4</v>
      </c>
      <c r="G762" s="2" t="s">
        <v>35</v>
      </c>
      <c r="H762" s="156" t="s">
        <v>932</v>
      </c>
      <c r="I762" s="169">
        <v>27</v>
      </c>
      <c r="J762" s="171"/>
      <c r="K762" s="173"/>
      <c r="L762" s="173"/>
      <c r="M762" s="328">
        <v>27</v>
      </c>
      <c r="N762" s="169">
        <v>54</v>
      </c>
      <c r="O762" s="210" t="s">
        <v>38</v>
      </c>
      <c r="P762" s="178"/>
      <c r="Q762" s="178"/>
      <c r="R762" s="178"/>
      <c r="S762" s="178"/>
      <c r="T762" s="178"/>
      <c r="U762" s="178"/>
      <c r="V762" s="251"/>
      <c r="AB762" s="98">
        <f t="shared" si="14"/>
        <v>0</v>
      </c>
    </row>
    <row r="763" spans="1:28" ht="13.5">
      <c r="A763" s="156"/>
      <c r="B763" s="144">
        <v>726</v>
      </c>
      <c r="C763" s="181"/>
      <c r="D763" s="275"/>
      <c r="E763" t="s">
        <v>1438</v>
      </c>
      <c r="F763" s="169">
        <v>4</v>
      </c>
      <c r="G763" s="2" t="s">
        <v>35</v>
      </c>
      <c r="H763" s="156"/>
      <c r="I763" s="169"/>
      <c r="J763" s="171"/>
      <c r="K763" s="173"/>
      <c r="L763" s="173"/>
      <c r="M763" s="331"/>
      <c r="N763" s="169"/>
      <c r="O763" s="210" t="s">
        <v>38</v>
      </c>
      <c r="P763" s="178"/>
      <c r="Q763" s="178"/>
      <c r="R763" s="178"/>
      <c r="S763" s="178"/>
      <c r="T763" s="178"/>
      <c r="U763" s="178"/>
      <c r="V763" s="251"/>
      <c r="AB763" s="98">
        <f t="shared" si="14"/>
        <v>0</v>
      </c>
    </row>
    <row r="764" spans="1:28" s="121" customFormat="1" ht="13.5">
      <c r="A764" s="388">
        <v>10</v>
      </c>
      <c r="B764" s="144">
        <v>727</v>
      </c>
      <c r="C764" s="573" t="s">
        <v>1409</v>
      </c>
      <c r="D764" s="574" t="s">
        <v>1439</v>
      </c>
      <c r="E764" s="573" t="s">
        <v>493</v>
      </c>
      <c r="F764" s="373">
        <v>1</v>
      </c>
      <c r="G764" s="2" t="s">
        <v>35</v>
      </c>
      <c r="H764" s="388" t="s">
        <v>885</v>
      </c>
      <c r="I764" s="595">
        <v>37.5</v>
      </c>
      <c r="J764" s="369"/>
      <c r="K764" s="373"/>
      <c r="L764" s="373"/>
      <c r="M764" s="2">
        <v>37.5</v>
      </c>
      <c r="N764" s="189">
        <v>75</v>
      </c>
      <c r="O764" s="388" t="s">
        <v>38</v>
      </c>
      <c r="P764" s="594"/>
      <c r="Q764" s="594"/>
      <c r="R764" s="594"/>
      <c r="S764" s="594"/>
      <c r="T764" s="594"/>
      <c r="U764" s="594"/>
      <c r="V764" s="594"/>
      <c r="W764" t="s">
        <v>1422</v>
      </c>
      <c r="Z764"/>
      <c r="AB764" s="98">
        <f t="shared" si="14"/>
        <v>0</v>
      </c>
    </row>
    <row r="765" spans="1:28" s="121" customFormat="1" ht="13.5">
      <c r="A765" s="388"/>
      <c r="B765" s="144">
        <v>728</v>
      </c>
      <c r="C765" s="573"/>
      <c r="D765" s="574"/>
      <c r="E765" s="573" t="s">
        <v>493</v>
      </c>
      <c r="F765" s="373">
        <v>1</v>
      </c>
      <c r="G765" s="2" t="s">
        <v>35</v>
      </c>
      <c r="H765" s="388" t="s">
        <v>885</v>
      </c>
      <c r="I765" s="595"/>
      <c r="J765" s="369"/>
      <c r="K765" s="373"/>
      <c r="L765" s="373"/>
      <c r="M765" s="2"/>
      <c r="N765" s="189"/>
      <c r="O765" s="388" t="s">
        <v>38</v>
      </c>
      <c r="P765" s="594"/>
      <c r="Q765" s="594"/>
      <c r="R765" s="594"/>
      <c r="S765" s="594"/>
      <c r="T765" s="594"/>
      <c r="U765" s="594"/>
      <c r="V765" s="594"/>
      <c r="W765"/>
      <c r="Z765"/>
      <c r="AB765" s="98">
        <f t="shared" si="14"/>
        <v>0</v>
      </c>
    </row>
    <row r="766" spans="1:28" s="121" customFormat="1" ht="13.5">
      <c r="A766" s="388"/>
      <c r="B766" s="144">
        <v>729</v>
      </c>
      <c r="C766" s="573"/>
      <c r="D766" s="574"/>
      <c r="E766" s="573" t="s">
        <v>1440</v>
      </c>
      <c r="F766" s="373">
        <v>4</v>
      </c>
      <c r="G766" s="2" t="s">
        <v>35</v>
      </c>
      <c r="H766" s="388" t="s">
        <v>885</v>
      </c>
      <c r="I766" s="595"/>
      <c r="J766" s="369"/>
      <c r="K766" s="373"/>
      <c r="L766" s="373"/>
      <c r="M766" s="2"/>
      <c r="N766" s="189"/>
      <c r="O766" s="388" t="s">
        <v>38</v>
      </c>
      <c r="P766" s="594"/>
      <c r="Q766" s="594"/>
      <c r="R766" s="594"/>
      <c r="S766" s="594"/>
      <c r="T766" s="594"/>
      <c r="U766" s="594"/>
      <c r="V766" s="594"/>
      <c r="W766"/>
      <c r="Z766"/>
      <c r="AB766" s="98">
        <f t="shared" si="14"/>
        <v>0</v>
      </c>
    </row>
    <row r="767" spans="1:28" s="121" customFormat="1" ht="13.5">
      <c r="A767" s="388"/>
      <c r="B767" s="144">
        <v>730</v>
      </c>
      <c r="C767" s="573"/>
      <c r="D767" s="574"/>
      <c r="E767" s="573" t="s">
        <v>1440</v>
      </c>
      <c r="F767" s="373">
        <v>4</v>
      </c>
      <c r="G767" s="2" t="s">
        <v>35</v>
      </c>
      <c r="H767" s="388" t="s">
        <v>885</v>
      </c>
      <c r="I767" s="595"/>
      <c r="J767" s="369"/>
      <c r="K767" s="373"/>
      <c r="L767" s="373"/>
      <c r="M767" s="2"/>
      <c r="N767" s="189"/>
      <c r="O767" s="388" t="s">
        <v>38</v>
      </c>
      <c r="P767" s="594"/>
      <c r="Q767" s="594"/>
      <c r="R767" s="594"/>
      <c r="S767" s="594"/>
      <c r="T767" s="594"/>
      <c r="U767" s="594"/>
      <c r="V767" s="594"/>
      <c r="W767"/>
      <c r="Z767"/>
      <c r="AB767" s="98">
        <f t="shared" si="14"/>
        <v>0</v>
      </c>
    </row>
    <row r="768" spans="1:28" ht="13.5">
      <c r="A768" s="156">
        <v>11</v>
      </c>
      <c r="B768" s="144">
        <v>731</v>
      </c>
      <c r="C768" s="181" t="s">
        <v>1409</v>
      </c>
      <c r="D768" s="275" t="s">
        <v>1441</v>
      </c>
      <c r="E768" s="351" t="s">
        <v>1442</v>
      </c>
      <c r="F768" s="169">
        <v>4</v>
      </c>
      <c r="G768" s="2" t="s">
        <v>35</v>
      </c>
      <c r="H768" s="156" t="s">
        <v>1443</v>
      </c>
      <c r="I768" s="169">
        <v>22</v>
      </c>
      <c r="J768" s="171"/>
      <c r="K768" s="173"/>
      <c r="L768" s="173"/>
      <c r="M768" s="328">
        <v>22</v>
      </c>
      <c r="N768" s="591">
        <v>44</v>
      </c>
      <c r="O768" s="210" t="s">
        <v>38</v>
      </c>
      <c r="P768" s="178"/>
      <c r="Q768" s="178"/>
      <c r="R768" s="178"/>
      <c r="S768" s="178"/>
      <c r="T768" s="178"/>
      <c r="U768" s="178"/>
      <c r="V768" s="251"/>
      <c r="AB768" s="98">
        <f t="shared" si="14"/>
        <v>0</v>
      </c>
    </row>
    <row r="769" spans="1:28" ht="13.5">
      <c r="A769" s="156"/>
      <c r="B769" s="144">
        <v>732</v>
      </c>
      <c r="C769" s="181"/>
      <c r="D769" s="275"/>
      <c r="E769" s="351" t="s">
        <v>1444</v>
      </c>
      <c r="F769" s="169">
        <v>2</v>
      </c>
      <c r="G769" s="2" t="s">
        <v>35</v>
      </c>
      <c r="H769" s="156"/>
      <c r="I769" s="169"/>
      <c r="J769" s="171"/>
      <c r="K769" s="173"/>
      <c r="L769" s="173"/>
      <c r="M769" s="331"/>
      <c r="N769" s="591"/>
      <c r="O769" s="210" t="s">
        <v>38</v>
      </c>
      <c r="P769" s="178"/>
      <c r="Q769" s="178"/>
      <c r="R769" s="178"/>
      <c r="S769" s="178"/>
      <c r="T769" s="178"/>
      <c r="U769" s="178"/>
      <c r="V769" s="251"/>
      <c r="AB769" s="98">
        <f t="shared" si="14"/>
        <v>0</v>
      </c>
    </row>
    <row r="770" spans="1:28" s="121" customFormat="1" ht="13.5">
      <c r="A770" s="388">
        <v>12</v>
      </c>
      <c r="B770" s="144">
        <v>733</v>
      </c>
      <c r="C770" s="573" t="s">
        <v>1409</v>
      </c>
      <c r="D770" s="574" t="s">
        <v>1445</v>
      </c>
      <c r="E770" s="573" t="s">
        <v>1446</v>
      </c>
      <c r="F770" s="373">
        <v>2</v>
      </c>
      <c r="G770" s="2" t="s">
        <v>35</v>
      </c>
      <c r="H770" s="388" t="s">
        <v>1447</v>
      </c>
      <c r="I770" s="391">
        <v>8.5</v>
      </c>
      <c r="J770" s="369"/>
      <c r="K770" s="373"/>
      <c r="L770" s="373"/>
      <c r="M770" s="387">
        <v>8.25</v>
      </c>
      <c r="N770" s="373">
        <v>16.5</v>
      </c>
      <c r="O770" s="388" t="s">
        <v>38</v>
      </c>
      <c r="P770" s="594"/>
      <c r="Q770" s="594"/>
      <c r="R770" s="594"/>
      <c r="S770" s="594"/>
      <c r="T770" s="594"/>
      <c r="U770" s="594"/>
      <c r="V770" s="594"/>
      <c r="W770" t="s">
        <v>1422</v>
      </c>
      <c r="Z770"/>
      <c r="AB770" s="98">
        <f t="shared" si="14"/>
        <v>0</v>
      </c>
    </row>
    <row r="771" spans="1:28" ht="24">
      <c r="A771" s="156">
        <v>13</v>
      </c>
      <c r="B771" s="144">
        <v>734</v>
      </c>
      <c r="C771" s="181" t="s">
        <v>1409</v>
      </c>
      <c r="D771" s="275" t="s">
        <v>1448</v>
      </c>
      <c r="E771" s="351" t="s">
        <v>1449</v>
      </c>
      <c r="F771" s="169">
        <v>2.39</v>
      </c>
      <c r="G771" s="69" t="s">
        <v>437</v>
      </c>
      <c r="H771" s="156" t="s">
        <v>1450</v>
      </c>
      <c r="I771" s="169">
        <v>9.4825</v>
      </c>
      <c r="J771" s="171"/>
      <c r="K771" s="173"/>
      <c r="L771" s="173"/>
      <c r="M771" s="195">
        <v>9.47</v>
      </c>
      <c r="N771" s="169">
        <v>20.2</v>
      </c>
      <c r="O771" s="173" t="s">
        <v>293</v>
      </c>
      <c r="P771" s="178"/>
      <c r="Q771" s="178"/>
      <c r="R771" s="178"/>
      <c r="S771" s="178"/>
      <c r="T771" s="178"/>
      <c r="U771" s="178"/>
      <c r="V771" s="251"/>
      <c r="AB771" s="98">
        <f t="shared" si="14"/>
        <v>-1.259999999999998</v>
      </c>
    </row>
    <row r="772" spans="1:28" ht="13.5">
      <c r="A772" s="156">
        <v>14</v>
      </c>
      <c r="B772" s="144">
        <v>735</v>
      </c>
      <c r="C772" s="181" t="s">
        <v>1409</v>
      </c>
      <c r="D772" s="275" t="s">
        <v>1451</v>
      </c>
      <c r="E772" s="351" t="s">
        <v>1452</v>
      </c>
      <c r="F772" s="169">
        <v>2</v>
      </c>
      <c r="G772" s="2" t="s">
        <v>1453</v>
      </c>
      <c r="H772" s="156" t="s">
        <v>1454</v>
      </c>
      <c r="I772" s="169">
        <v>8.5</v>
      </c>
      <c r="J772" s="171"/>
      <c r="K772" s="173"/>
      <c r="L772" s="173"/>
      <c r="M772" s="195">
        <v>8.5</v>
      </c>
      <c r="N772" s="169">
        <v>17.5</v>
      </c>
      <c r="O772" s="180" t="s">
        <v>1353</v>
      </c>
      <c r="P772" s="178"/>
      <c r="Q772" s="178"/>
      <c r="R772" s="178"/>
      <c r="S772" s="178"/>
      <c r="T772" s="178"/>
      <c r="U772" s="178"/>
      <c r="V772" s="251"/>
      <c r="AB772" s="98">
        <f t="shared" si="14"/>
        <v>-0.5</v>
      </c>
    </row>
    <row r="773" spans="1:28" s="121" customFormat="1" ht="13.5">
      <c r="A773" s="388">
        <v>15</v>
      </c>
      <c r="B773" s="144">
        <v>736</v>
      </c>
      <c r="C773" s="573" t="s">
        <v>1409</v>
      </c>
      <c r="D773" s="574" t="s">
        <v>1455</v>
      </c>
      <c r="E773" s="573" t="s">
        <v>1456</v>
      </c>
      <c r="F773" s="373">
        <v>2</v>
      </c>
      <c r="G773" s="2" t="s">
        <v>35</v>
      </c>
      <c r="H773" s="388">
        <v>2019.8</v>
      </c>
      <c r="I773" s="595">
        <v>15.1</v>
      </c>
      <c r="J773" s="369"/>
      <c r="K773" s="373"/>
      <c r="L773" s="373"/>
      <c r="M773" s="2">
        <v>14.3</v>
      </c>
      <c r="N773" s="595">
        <v>28.6</v>
      </c>
      <c r="O773" s="388" t="s">
        <v>38</v>
      </c>
      <c r="P773" s="594"/>
      <c r="Q773" s="594"/>
      <c r="R773" s="594"/>
      <c r="S773" s="594"/>
      <c r="T773" s="594"/>
      <c r="U773" s="594"/>
      <c r="V773" s="594"/>
      <c r="W773" t="s">
        <v>1457</v>
      </c>
      <c r="Z773"/>
      <c r="AB773" s="98">
        <f t="shared" si="14"/>
        <v>0</v>
      </c>
    </row>
    <row r="774" spans="1:28" s="121" customFormat="1" ht="13.5">
      <c r="A774" s="388"/>
      <c r="B774" s="144">
        <v>737</v>
      </c>
      <c r="C774" s="573"/>
      <c r="D774" s="574"/>
      <c r="E774" s="573" t="s">
        <v>1458</v>
      </c>
      <c r="F774" s="373">
        <v>5</v>
      </c>
      <c r="G774" s="2"/>
      <c r="H774" s="388"/>
      <c r="I774" s="595"/>
      <c r="J774" s="369"/>
      <c r="K774" s="373"/>
      <c r="L774" s="373"/>
      <c r="M774" s="2"/>
      <c r="N774" s="595"/>
      <c r="O774" s="388" t="s">
        <v>38</v>
      </c>
      <c r="P774" s="594"/>
      <c r="Q774" s="594"/>
      <c r="R774" s="594"/>
      <c r="S774" s="594"/>
      <c r="T774" s="594"/>
      <c r="U774" s="594"/>
      <c r="V774" s="594"/>
      <c r="W774"/>
      <c r="Z774"/>
      <c r="AB774" s="98">
        <f t="shared" si="14"/>
        <v>0</v>
      </c>
    </row>
    <row r="775" spans="1:28" ht="13.5">
      <c r="A775" s="156">
        <v>16</v>
      </c>
      <c r="B775" s="144">
        <v>738</v>
      </c>
      <c r="C775" s="181" t="s">
        <v>1409</v>
      </c>
      <c r="D775" s="275" t="s">
        <v>1459</v>
      </c>
      <c r="E775" s="351" t="s">
        <v>1460</v>
      </c>
      <c r="F775" s="169">
        <v>4</v>
      </c>
      <c r="G775" s="69" t="s">
        <v>437</v>
      </c>
      <c r="H775" s="156" t="s">
        <v>1461</v>
      </c>
      <c r="I775" s="169">
        <v>13.5</v>
      </c>
      <c r="J775" s="171"/>
      <c r="K775" s="173"/>
      <c r="L775" s="173"/>
      <c r="M775" s="195">
        <v>13.5</v>
      </c>
      <c r="N775" s="169">
        <v>27</v>
      </c>
      <c r="O775" s="155" t="s">
        <v>1462</v>
      </c>
      <c r="P775" s="178"/>
      <c r="Q775" s="178"/>
      <c r="R775" s="178"/>
      <c r="S775" s="178"/>
      <c r="T775" s="178"/>
      <c r="U775" s="178"/>
      <c r="V775" s="251"/>
      <c r="AB775" s="98">
        <f t="shared" si="14"/>
        <v>0</v>
      </c>
    </row>
    <row r="776" spans="1:28" ht="13.5">
      <c r="A776" s="156">
        <v>17</v>
      </c>
      <c r="B776" s="144">
        <v>739</v>
      </c>
      <c r="C776" s="181" t="s">
        <v>1409</v>
      </c>
      <c r="D776" s="275" t="s">
        <v>1463</v>
      </c>
      <c r="E776" s="351" t="s">
        <v>1464</v>
      </c>
      <c r="F776" s="169">
        <v>2</v>
      </c>
      <c r="G776" s="2" t="s">
        <v>1114</v>
      </c>
      <c r="H776" s="156">
        <v>2019.9</v>
      </c>
      <c r="I776" s="169">
        <v>8.5</v>
      </c>
      <c r="J776" s="171"/>
      <c r="K776" s="173"/>
      <c r="L776" s="173"/>
      <c r="M776" s="195">
        <v>8.5</v>
      </c>
      <c r="N776" s="169">
        <v>27.2</v>
      </c>
      <c r="O776" s="155" t="s">
        <v>128</v>
      </c>
      <c r="P776" s="178"/>
      <c r="Q776" s="178"/>
      <c r="R776" s="178"/>
      <c r="S776" s="178"/>
      <c r="T776" s="178"/>
      <c r="U776" s="178"/>
      <c r="V776" s="251"/>
      <c r="AB776" s="98">
        <f t="shared" si="14"/>
        <v>-10.2</v>
      </c>
    </row>
    <row r="777" spans="1:28" s="121" customFormat="1" ht="13.5">
      <c r="A777" s="550">
        <v>18</v>
      </c>
      <c r="B777" s="144">
        <v>740</v>
      </c>
      <c r="C777" s="573" t="s">
        <v>1409</v>
      </c>
      <c r="D777" s="574" t="s">
        <v>1465</v>
      </c>
      <c r="E777" s="573" t="s">
        <v>1466</v>
      </c>
      <c r="F777" s="373">
        <v>10</v>
      </c>
      <c r="G777" s="2" t="s">
        <v>35</v>
      </c>
      <c r="H777" s="388" t="s">
        <v>1467</v>
      </c>
      <c r="I777" s="391">
        <v>49.5</v>
      </c>
      <c r="J777" s="369"/>
      <c r="K777" s="373"/>
      <c r="L777" s="373"/>
      <c r="M777" s="2">
        <v>49</v>
      </c>
      <c r="N777" s="189">
        <v>98</v>
      </c>
      <c r="O777" s="388" t="s">
        <v>38</v>
      </c>
      <c r="P777" s="594"/>
      <c r="Q777" s="594"/>
      <c r="R777" s="594"/>
      <c r="S777" s="594"/>
      <c r="T777" s="594"/>
      <c r="U777" s="594"/>
      <c r="V777" s="594"/>
      <c r="W777" t="s">
        <v>1422</v>
      </c>
      <c r="Z777"/>
      <c r="AB777" s="98">
        <f t="shared" si="14"/>
        <v>0</v>
      </c>
    </row>
    <row r="778" spans="1:28" s="121" customFormat="1" ht="13.5">
      <c r="A778" s="550"/>
      <c r="B778" s="144">
        <v>741</v>
      </c>
      <c r="C778" s="573"/>
      <c r="D778" s="574"/>
      <c r="E778" s="573" t="s">
        <v>1468</v>
      </c>
      <c r="F778" s="373">
        <v>4</v>
      </c>
      <c r="G778" s="2"/>
      <c r="H778" s="388"/>
      <c r="I778" s="391"/>
      <c r="J778" s="369"/>
      <c r="K778" s="373"/>
      <c r="L778" s="373"/>
      <c r="M778" s="2"/>
      <c r="N778" s="189"/>
      <c r="O778" s="388" t="s">
        <v>38</v>
      </c>
      <c r="P778" s="594"/>
      <c r="Q778" s="594"/>
      <c r="R778" s="594"/>
      <c r="S778" s="594"/>
      <c r="T778" s="594"/>
      <c r="U778" s="594"/>
      <c r="V778" s="594"/>
      <c r="W778"/>
      <c r="Z778"/>
      <c r="AB778" s="98">
        <f t="shared" si="14"/>
        <v>0</v>
      </c>
    </row>
    <row r="779" spans="1:28" s="121" customFormat="1" ht="13.5">
      <c r="A779" s="550"/>
      <c r="B779" s="144">
        <v>742</v>
      </c>
      <c r="C779" s="573"/>
      <c r="D779" s="574"/>
      <c r="E779" s="573" t="s">
        <v>1469</v>
      </c>
      <c r="F779" s="373">
        <v>4</v>
      </c>
      <c r="G779" s="2"/>
      <c r="H779" s="388"/>
      <c r="I779" s="391"/>
      <c r="J779" s="369"/>
      <c r="K779" s="373"/>
      <c r="L779" s="373"/>
      <c r="M779" s="2"/>
      <c r="N779" s="189"/>
      <c r="O779" s="388" t="s">
        <v>38</v>
      </c>
      <c r="P779" s="594"/>
      <c r="Q779" s="594"/>
      <c r="R779" s="594"/>
      <c r="S779" s="594"/>
      <c r="T779" s="594"/>
      <c r="U779" s="594"/>
      <c r="V779" s="594"/>
      <c r="W779"/>
      <c r="Z779"/>
      <c r="AB779" s="98">
        <f t="shared" si="14"/>
        <v>0</v>
      </c>
    </row>
    <row r="780" spans="1:28" ht="13.5">
      <c r="A780" s="156">
        <v>19</v>
      </c>
      <c r="B780" s="144">
        <v>743</v>
      </c>
      <c r="C780" s="181" t="s">
        <v>1409</v>
      </c>
      <c r="D780" s="275" t="s">
        <v>1470</v>
      </c>
      <c r="E780" s="351" t="s">
        <v>1471</v>
      </c>
      <c r="F780" s="182">
        <v>2.49</v>
      </c>
      <c r="G780" s="2" t="s">
        <v>35</v>
      </c>
      <c r="H780" s="156" t="s">
        <v>1472</v>
      </c>
      <c r="I780" s="616">
        <v>36.5</v>
      </c>
      <c r="J780" s="171"/>
      <c r="K780" s="173"/>
      <c r="L780" s="173"/>
      <c r="M780" s="172">
        <v>36.45</v>
      </c>
      <c r="N780" s="169">
        <v>73</v>
      </c>
      <c r="O780" s="210" t="s">
        <v>38</v>
      </c>
      <c r="P780" s="178"/>
      <c r="Q780" s="178"/>
      <c r="R780" s="178"/>
      <c r="S780" s="178"/>
      <c r="T780" s="178"/>
      <c r="U780" s="178"/>
      <c r="V780" s="251"/>
      <c r="AB780" s="98">
        <f t="shared" si="14"/>
        <v>-0.09999999999999432</v>
      </c>
    </row>
    <row r="781" spans="1:28" ht="13.5">
      <c r="A781" s="156"/>
      <c r="B781" s="144">
        <v>744</v>
      </c>
      <c r="C781" s="181"/>
      <c r="D781" s="275"/>
      <c r="E781" s="351" t="s">
        <v>1471</v>
      </c>
      <c r="F781" s="182">
        <v>2.49</v>
      </c>
      <c r="H781" s="156"/>
      <c r="I781" s="616"/>
      <c r="J781" s="171"/>
      <c r="K781" s="173"/>
      <c r="L781" s="173"/>
      <c r="M781" s="172"/>
      <c r="N781" s="169"/>
      <c r="O781" s="210" t="s">
        <v>38</v>
      </c>
      <c r="P781" s="178"/>
      <c r="Q781" s="178"/>
      <c r="R781" s="178"/>
      <c r="S781" s="178"/>
      <c r="T781" s="178"/>
      <c r="U781" s="178"/>
      <c r="V781" s="251"/>
      <c r="AB781" s="98">
        <f t="shared" si="14"/>
        <v>0</v>
      </c>
    </row>
    <row r="782" spans="1:28" ht="13.5">
      <c r="A782" s="156"/>
      <c r="B782" s="144">
        <v>745</v>
      </c>
      <c r="C782" s="181"/>
      <c r="D782" s="275"/>
      <c r="E782" s="351" t="s">
        <v>1473</v>
      </c>
      <c r="F782" s="169">
        <v>2</v>
      </c>
      <c r="H782" s="156"/>
      <c r="I782" s="616"/>
      <c r="J782" s="171"/>
      <c r="K782" s="173"/>
      <c r="L782" s="173"/>
      <c r="M782" s="172"/>
      <c r="N782" s="169"/>
      <c r="O782" s="210" t="s">
        <v>38</v>
      </c>
      <c r="P782" s="178"/>
      <c r="Q782" s="178"/>
      <c r="R782" s="178"/>
      <c r="S782" s="178"/>
      <c r="T782" s="178"/>
      <c r="U782" s="178"/>
      <c r="V782" s="251"/>
      <c r="AB782" s="98">
        <f t="shared" si="14"/>
        <v>0</v>
      </c>
    </row>
    <row r="783" spans="1:28" ht="13.5">
      <c r="A783" s="156"/>
      <c r="B783" s="144">
        <v>746</v>
      </c>
      <c r="C783" s="181"/>
      <c r="D783" s="275"/>
      <c r="E783" s="351" t="s">
        <v>1473</v>
      </c>
      <c r="F783" s="169">
        <v>2</v>
      </c>
      <c r="H783" s="156"/>
      <c r="I783" s="616"/>
      <c r="J783" s="171"/>
      <c r="K783" s="173"/>
      <c r="L783" s="173"/>
      <c r="M783" s="172"/>
      <c r="N783" s="169"/>
      <c r="O783" s="210" t="s">
        <v>38</v>
      </c>
      <c r="P783" s="178"/>
      <c r="Q783" s="178"/>
      <c r="R783" s="178"/>
      <c r="S783" s="178"/>
      <c r="T783" s="178"/>
      <c r="U783" s="178"/>
      <c r="V783" s="251"/>
      <c r="AB783" s="98">
        <f t="shared" si="14"/>
        <v>0</v>
      </c>
    </row>
    <row r="784" spans="1:28" ht="13.5">
      <c r="A784" s="388">
        <v>20</v>
      </c>
      <c r="B784" s="144">
        <v>747</v>
      </c>
      <c r="C784" s="573" t="s">
        <v>1409</v>
      </c>
      <c r="D784" s="574" t="s">
        <v>1474</v>
      </c>
      <c r="E784" s="573" t="s">
        <v>1475</v>
      </c>
      <c r="F784" s="373">
        <v>1.5</v>
      </c>
      <c r="G784" s="2" t="s">
        <v>437</v>
      </c>
      <c r="H784" s="388" t="s">
        <v>1476</v>
      </c>
      <c r="I784" s="595">
        <v>7.25</v>
      </c>
      <c r="J784" s="369"/>
      <c r="K784" s="373"/>
      <c r="L784" s="373"/>
      <c r="M784" s="387">
        <v>6.8</v>
      </c>
      <c r="N784" s="373">
        <v>13.6</v>
      </c>
      <c r="O784" s="388"/>
      <c r="P784" s="594"/>
      <c r="Q784" s="594"/>
      <c r="R784" s="594"/>
      <c r="S784" s="594"/>
      <c r="T784" s="594"/>
      <c r="U784" s="594"/>
      <c r="V784" s="594"/>
      <c r="W784" t="s">
        <v>1422</v>
      </c>
      <c r="AB784" s="98">
        <f t="shared" si="14"/>
        <v>0</v>
      </c>
    </row>
    <row r="785" spans="1:28" ht="13.5">
      <c r="A785" s="156">
        <v>21</v>
      </c>
      <c r="B785" s="144">
        <v>748</v>
      </c>
      <c r="C785" s="181" t="s">
        <v>1409</v>
      </c>
      <c r="D785" s="275" t="s">
        <v>1477</v>
      </c>
      <c r="E785" s="351" t="s">
        <v>1478</v>
      </c>
      <c r="F785" s="169">
        <v>2</v>
      </c>
      <c r="G785" s="2" t="s">
        <v>35</v>
      </c>
      <c r="H785" s="156" t="s">
        <v>1479</v>
      </c>
      <c r="I785" s="169">
        <v>8.5</v>
      </c>
      <c r="J785" s="171"/>
      <c r="K785" s="173"/>
      <c r="L785" s="173"/>
      <c r="M785" s="195">
        <v>8.5</v>
      </c>
      <c r="N785" s="169">
        <v>17</v>
      </c>
      <c r="O785" s="210" t="s">
        <v>38</v>
      </c>
      <c r="P785" s="178"/>
      <c r="Q785" s="178"/>
      <c r="R785" s="178"/>
      <c r="S785" s="178"/>
      <c r="T785" s="178"/>
      <c r="U785" s="178"/>
      <c r="V785" s="251"/>
      <c r="AB785" s="98">
        <f t="shared" si="14"/>
        <v>0</v>
      </c>
    </row>
    <row r="786" spans="1:28" ht="13.5">
      <c r="A786" s="156">
        <v>22</v>
      </c>
      <c r="B786" s="144">
        <v>749</v>
      </c>
      <c r="C786" s="181" t="s">
        <v>1409</v>
      </c>
      <c r="D786" s="275" t="s">
        <v>1480</v>
      </c>
      <c r="E786" s="351" t="s">
        <v>1481</v>
      </c>
      <c r="F786" s="169">
        <v>1.5</v>
      </c>
      <c r="G786" s="2" t="s">
        <v>1412</v>
      </c>
      <c r="H786" s="156" t="s">
        <v>1482</v>
      </c>
      <c r="I786" s="169">
        <v>7.25</v>
      </c>
      <c r="J786" s="171"/>
      <c r="K786" s="173"/>
      <c r="L786" s="173"/>
      <c r="M786" s="195">
        <v>7.25</v>
      </c>
      <c r="N786" s="169">
        <v>15</v>
      </c>
      <c r="O786" s="155" t="s">
        <v>128</v>
      </c>
      <c r="P786" s="178"/>
      <c r="Q786" s="178"/>
      <c r="R786" s="178"/>
      <c r="S786" s="178"/>
      <c r="T786" s="178"/>
      <c r="U786" s="178"/>
      <c r="V786" s="251"/>
      <c r="AB786" s="98">
        <f t="shared" si="14"/>
        <v>-0.5</v>
      </c>
    </row>
    <row r="787" spans="1:28" ht="13.5">
      <c r="A787" s="156">
        <v>24</v>
      </c>
      <c r="B787" s="144">
        <v>750</v>
      </c>
      <c r="C787" s="181" t="s">
        <v>1409</v>
      </c>
      <c r="D787" s="275" t="s">
        <v>1483</v>
      </c>
      <c r="E787" s="351" t="s">
        <v>1484</v>
      </c>
      <c r="F787" s="169">
        <v>2</v>
      </c>
      <c r="G787" s="2" t="s">
        <v>35</v>
      </c>
      <c r="H787" s="156" t="s">
        <v>1485</v>
      </c>
      <c r="I787" s="169">
        <v>15.75</v>
      </c>
      <c r="J787" s="171"/>
      <c r="K787" s="173"/>
      <c r="L787" s="173"/>
      <c r="M787" s="328">
        <v>15.75</v>
      </c>
      <c r="N787" s="169">
        <v>35.7</v>
      </c>
      <c r="O787" s="210" t="s">
        <v>38</v>
      </c>
      <c r="P787" s="178"/>
      <c r="Q787" s="178"/>
      <c r="R787" s="178"/>
      <c r="S787" s="178"/>
      <c r="T787" s="178"/>
      <c r="U787" s="178"/>
      <c r="V787" s="251"/>
      <c r="AB787" s="98">
        <f t="shared" si="14"/>
        <v>-4.200000000000003</v>
      </c>
    </row>
    <row r="788" spans="1:28" ht="13.5">
      <c r="A788" s="156"/>
      <c r="B788" s="144">
        <v>751</v>
      </c>
      <c r="C788" s="181"/>
      <c r="D788" s="275"/>
      <c r="E788" s="351" t="s">
        <v>486</v>
      </c>
      <c r="F788" s="169">
        <v>1.5</v>
      </c>
      <c r="H788" s="156"/>
      <c r="I788" s="169"/>
      <c r="J788" s="171"/>
      <c r="K788" s="173"/>
      <c r="L788" s="173"/>
      <c r="M788" s="331"/>
      <c r="N788" s="169"/>
      <c r="O788" s="210" t="s">
        <v>38</v>
      </c>
      <c r="P788" s="178"/>
      <c r="Q788" s="178"/>
      <c r="R788" s="178"/>
      <c r="S788" s="178"/>
      <c r="T788" s="178"/>
      <c r="U788" s="178"/>
      <c r="V788" s="251"/>
      <c r="AB788" s="98">
        <f t="shared" si="14"/>
        <v>0</v>
      </c>
    </row>
    <row r="789" spans="1:28" ht="13.5">
      <c r="A789" s="156">
        <v>25</v>
      </c>
      <c r="B789" s="144">
        <v>752</v>
      </c>
      <c r="C789" s="181" t="s">
        <v>1409</v>
      </c>
      <c r="D789" s="275" t="s">
        <v>1486</v>
      </c>
      <c r="E789" s="351" t="s">
        <v>1487</v>
      </c>
      <c r="F789" s="169">
        <v>1</v>
      </c>
      <c r="G789" s="2" t="s">
        <v>35</v>
      </c>
      <c r="H789" s="156" t="s">
        <v>1488</v>
      </c>
      <c r="I789" s="169">
        <v>6</v>
      </c>
      <c r="J789" s="171"/>
      <c r="K789" s="173"/>
      <c r="L789" s="173"/>
      <c r="M789" s="195">
        <v>6</v>
      </c>
      <c r="N789" s="169">
        <v>12</v>
      </c>
      <c r="O789" s="210" t="s">
        <v>38</v>
      </c>
      <c r="P789" s="178"/>
      <c r="Q789" s="178"/>
      <c r="R789" s="178"/>
      <c r="S789" s="178"/>
      <c r="T789" s="178"/>
      <c r="U789" s="178"/>
      <c r="V789" s="251"/>
      <c r="AB789" s="98">
        <f t="shared" si="14"/>
        <v>0</v>
      </c>
    </row>
    <row r="790" spans="1:28" ht="13.5">
      <c r="A790" s="388">
        <v>26</v>
      </c>
      <c r="B790" s="144">
        <v>753</v>
      </c>
      <c r="C790" s="573" t="s">
        <v>1409</v>
      </c>
      <c r="D790" s="574" t="s">
        <v>1489</v>
      </c>
      <c r="E790" s="573" t="s">
        <v>1490</v>
      </c>
      <c r="F790" s="373">
        <v>1.5</v>
      </c>
      <c r="G790" s="2" t="s">
        <v>437</v>
      </c>
      <c r="H790" s="388" t="s">
        <v>1491</v>
      </c>
      <c r="I790" s="391">
        <v>22.25</v>
      </c>
      <c r="J790" s="369"/>
      <c r="K790" s="373"/>
      <c r="L790" s="373"/>
      <c r="M790" s="2">
        <v>19.75</v>
      </c>
      <c r="N790" s="189">
        <v>39.5</v>
      </c>
      <c r="O790" s="388" t="s">
        <v>1462</v>
      </c>
      <c r="P790" s="594"/>
      <c r="Q790" s="594"/>
      <c r="R790" s="594"/>
      <c r="S790" s="594"/>
      <c r="T790" s="594"/>
      <c r="U790" s="594"/>
      <c r="V790" s="594"/>
      <c r="W790" t="s">
        <v>1422</v>
      </c>
      <c r="AB790" s="98">
        <f t="shared" si="14"/>
        <v>0</v>
      </c>
    </row>
    <row r="791" spans="1:28" ht="13.5">
      <c r="A791" s="388"/>
      <c r="B791" s="144">
        <v>754</v>
      </c>
      <c r="C791" s="573"/>
      <c r="D791" s="574"/>
      <c r="E791" s="573" t="s">
        <v>1458</v>
      </c>
      <c r="F791" s="373">
        <v>5</v>
      </c>
      <c r="H791" s="388"/>
      <c r="I791" s="391"/>
      <c r="J791" s="369"/>
      <c r="K791" s="373"/>
      <c r="L791" s="373"/>
      <c r="N791" s="189"/>
      <c r="O791" s="388" t="s">
        <v>1462</v>
      </c>
      <c r="P791" s="594"/>
      <c r="Q791" s="594"/>
      <c r="R791" s="594"/>
      <c r="S791" s="594"/>
      <c r="T791" s="594"/>
      <c r="U791" s="594"/>
      <c r="V791" s="594"/>
      <c r="AB791" s="98">
        <f t="shared" si="14"/>
        <v>0</v>
      </c>
    </row>
    <row r="792" spans="1:28" ht="13.5">
      <c r="A792" s="156">
        <v>27</v>
      </c>
      <c r="B792" s="144">
        <v>755</v>
      </c>
      <c r="C792" s="181" t="s">
        <v>1409</v>
      </c>
      <c r="D792" s="275" t="s">
        <v>1492</v>
      </c>
      <c r="E792" s="351" t="s">
        <v>1493</v>
      </c>
      <c r="F792" s="169">
        <v>2</v>
      </c>
      <c r="G792" s="2" t="s">
        <v>35</v>
      </c>
      <c r="H792" s="156" t="s">
        <v>1494</v>
      </c>
      <c r="I792" s="169">
        <v>30.5</v>
      </c>
      <c r="J792" s="171"/>
      <c r="K792" s="173"/>
      <c r="L792" s="173"/>
      <c r="M792" s="172">
        <v>30.5</v>
      </c>
      <c r="N792" s="169">
        <v>68</v>
      </c>
      <c r="O792" s="210" t="s">
        <v>1462</v>
      </c>
      <c r="P792" s="178"/>
      <c r="Q792" s="178"/>
      <c r="R792" s="178"/>
      <c r="S792" s="178"/>
      <c r="T792" s="178"/>
      <c r="U792" s="178"/>
      <c r="V792" s="251"/>
      <c r="AB792" s="98">
        <f t="shared" si="14"/>
        <v>-7</v>
      </c>
    </row>
    <row r="793" spans="1:28" ht="13.5">
      <c r="A793" s="156"/>
      <c r="B793" s="144">
        <v>756</v>
      </c>
      <c r="C793" s="181"/>
      <c r="D793" s="275"/>
      <c r="E793" s="351" t="s">
        <v>791</v>
      </c>
      <c r="F793" s="169">
        <v>2</v>
      </c>
      <c r="H793" s="156"/>
      <c r="I793" s="169"/>
      <c r="J793" s="171"/>
      <c r="K793" s="173"/>
      <c r="L793" s="173"/>
      <c r="M793" s="172"/>
      <c r="N793" s="169"/>
      <c r="O793" s="210" t="s">
        <v>1462</v>
      </c>
      <c r="P793" s="178"/>
      <c r="Q793" s="178"/>
      <c r="R793" s="178"/>
      <c r="S793" s="178"/>
      <c r="T793" s="178"/>
      <c r="U793" s="178"/>
      <c r="V793" s="251"/>
      <c r="AB793" s="98">
        <f t="shared" si="14"/>
        <v>0</v>
      </c>
    </row>
    <row r="794" spans="1:28" ht="13.5">
      <c r="A794" s="156"/>
      <c r="B794" s="144">
        <v>757</v>
      </c>
      <c r="C794" s="181"/>
      <c r="D794" s="275"/>
      <c r="E794" s="351" t="s">
        <v>1495</v>
      </c>
      <c r="F794" s="169">
        <v>4</v>
      </c>
      <c r="H794" s="156"/>
      <c r="I794" s="169"/>
      <c r="J794" s="171"/>
      <c r="K794" s="173"/>
      <c r="L794" s="173"/>
      <c r="M794" s="172"/>
      <c r="N794" s="169"/>
      <c r="O794" s="210" t="s">
        <v>1462</v>
      </c>
      <c r="P794" s="178"/>
      <c r="Q794" s="178"/>
      <c r="R794" s="178"/>
      <c r="S794" s="178"/>
      <c r="T794" s="178"/>
      <c r="U794" s="178"/>
      <c r="V794" s="251"/>
      <c r="AB794" s="98">
        <f t="shared" si="14"/>
        <v>0</v>
      </c>
    </row>
    <row r="795" spans="1:28" ht="13.5">
      <c r="A795" s="388">
        <v>28</v>
      </c>
      <c r="B795" s="144">
        <v>758</v>
      </c>
      <c r="C795" s="573" t="s">
        <v>1409</v>
      </c>
      <c r="D795" s="574" t="s">
        <v>1496</v>
      </c>
      <c r="E795" s="573" t="s">
        <v>1497</v>
      </c>
      <c r="F795" s="373">
        <v>6</v>
      </c>
      <c r="G795" s="2" t="s">
        <v>35</v>
      </c>
      <c r="H795" s="388" t="s">
        <v>1498</v>
      </c>
      <c r="I795" s="391">
        <v>39</v>
      </c>
      <c r="J795" s="369"/>
      <c r="K795" s="373"/>
      <c r="L795" s="373"/>
      <c r="M795" s="2">
        <v>38</v>
      </c>
      <c r="N795" s="189">
        <v>76</v>
      </c>
      <c r="O795" s="388" t="s">
        <v>38</v>
      </c>
      <c r="P795" s="594"/>
      <c r="Q795" s="594"/>
      <c r="R795" s="594"/>
      <c r="S795" s="594"/>
      <c r="T795" s="594"/>
      <c r="U795" s="594"/>
      <c r="V795" s="594"/>
      <c r="W795" t="s">
        <v>1422</v>
      </c>
      <c r="AB795" s="98">
        <f t="shared" si="14"/>
        <v>0</v>
      </c>
    </row>
    <row r="796" spans="1:28" ht="13.5">
      <c r="A796" s="388"/>
      <c r="B796" s="144">
        <v>759</v>
      </c>
      <c r="C796" s="573"/>
      <c r="D796" s="574"/>
      <c r="E796" s="573" t="s">
        <v>1499</v>
      </c>
      <c r="F796" s="373">
        <v>10</v>
      </c>
      <c r="H796" s="388"/>
      <c r="I796" s="391"/>
      <c r="J796" s="369"/>
      <c r="K796" s="373"/>
      <c r="L796" s="373"/>
      <c r="N796" s="189"/>
      <c r="O796" s="388" t="s">
        <v>38</v>
      </c>
      <c r="P796" s="594"/>
      <c r="Q796" s="594"/>
      <c r="R796" s="594"/>
      <c r="S796" s="594"/>
      <c r="T796" s="594"/>
      <c r="U796" s="594"/>
      <c r="V796" s="594"/>
      <c r="AB796" s="98">
        <f t="shared" si="14"/>
        <v>0</v>
      </c>
    </row>
    <row r="797" spans="1:28" ht="13.5">
      <c r="A797" s="388">
        <v>29</v>
      </c>
      <c r="B797" s="144">
        <v>760</v>
      </c>
      <c r="C797" s="573" t="s">
        <v>1409</v>
      </c>
      <c r="D797" s="574" t="s">
        <v>1500</v>
      </c>
      <c r="E797" s="573" t="s">
        <v>594</v>
      </c>
      <c r="F797" s="373">
        <v>6</v>
      </c>
      <c r="G797" s="2" t="s">
        <v>35</v>
      </c>
      <c r="H797" s="388" t="s">
        <v>1022</v>
      </c>
      <c r="I797" s="391">
        <v>16.5</v>
      </c>
      <c r="J797" s="369"/>
      <c r="K797" s="373"/>
      <c r="L797" s="373"/>
      <c r="M797" s="387">
        <v>16</v>
      </c>
      <c r="N797" s="373">
        <v>32</v>
      </c>
      <c r="O797" s="388" t="s">
        <v>38</v>
      </c>
      <c r="P797" s="594"/>
      <c r="Q797" s="594"/>
      <c r="R797" s="594"/>
      <c r="S797" s="594"/>
      <c r="T797" s="594"/>
      <c r="U797" s="594"/>
      <c r="V797" s="594"/>
      <c r="W797" t="s">
        <v>1422</v>
      </c>
      <c r="AB797" s="98">
        <f t="shared" si="14"/>
        <v>0</v>
      </c>
    </row>
    <row r="798" spans="1:28" ht="13.5">
      <c r="A798" s="388">
        <v>30</v>
      </c>
      <c r="B798" s="144">
        <v>761</v>
      </c>
      <c r="C798" s="573" t="s">
        <v>1409</v>
      </c>
      <c r="D798" s="574" t="s">
        <v>1501</v>
      </c>
      <c r="E798" s="573" t="s">
        <v>594</v>
      </c>
      <c r="F798" s="373">
        <v>6</v>
      </c>
      <c r="G798" s="2" t="s">
        <v>35</v>
      </c>
      <c r="H798" s="388" t="s">
        <v>1022</v>
      </c>
      <c r="I798" s="391">
        <v>16.5</v>
      </c>
      <c r="J798" s="369"/>
      <c r="K798" s="373"/>
      <c r="L798" s="373"/>
      <c r="M798" s="387">
        <v>16</v>
      </c>
      <c r="N798" s="373">
        <v>32</v>
      </c>
      <c r="O798" s="388" t="s">
        <v>38</v>
      </c>
      <c r="P798" s="594"/>
      <c r="Q798" s="594"/>
      <c r="R798" s="594"/>
      <c r="S798" s="594"/>
      <c r="T798" s="594"/>
      <c r="U798" s="594"/>
      <c r="V798" s="594"/>
      <c r="W798" t="s">
        <v>1422</v>
      </c>
      <c r="AB798" s="98">
        <f t="shared" si="14"/>
        <v>0</v>
      </c>
    </row>
    <row r="799" spans="1:28" ht="13.5">
      <c r="A799" s="156">
        <v>31</v>
      </c>
      <c r="B799" s="144">
        <v>762</v>
      </c>
      <c r="C799" s="181" t="s">
        <v>1409</v>
      </c>
      <c r="D799" s="275" t="s">
        <v>1502</v>
      </c>
      <c r="E799" s="351" t="s">
        <v>1434</v>
      </c>
      <c r="F799" s="169">
        <v>3</v>
      </c>
      <c r="G799" s="2" t="s">
        <v>437</v>
      </c>
      <c r="H799" s="156" t="s">
        <v>1503</v>
      </c>
      <c r="I799" s="169">
        <v>11</v>
      </c>
      <c r="J799" s="171"/>
      <c r="K799" s="173"/>
      <c r="L799" s="173"/>
      <c r="M799" s="195">
        <v>11</v>
      </c>
      <c r="N799" s="169">
        <v>22</v>
      </c>
      <c r="O799" s="155" t="s">
        <v>128</v>
      </c>
      <c r="P799" s="178"/>
      <c r="Q799" s="178"/>
      <c r="R799" s="178"/>
      <c r="S799" s="178"/>
      <c r="T799" s="178"/>
      <c r="U799" s="178"/>
      <c r="V799" s="251"/>
      <c r="AB799" s="98">
        <f t="shared" si="14"/>
        <v>0</v>
      </c>
    </row>
    <row r="800" spans="1:28" ht="13.5">
      <c r="A800" s="156">
        <v>32</v>
      </c>
      <c r="B800" s="144">
        <v>763</v>
      </c>
      <c r="C800" s="181" t="s">
        <v>1409</v>
      </c>
      <c r="D800" s="275" t="s">
        <v>1504</v>
      </c>
      <c r="E800" s="351" t="s">
        <v>1505</v>
      </c>
      <c r="F800" s="169">
        <v>2</v>
      </c>
      <c r="G800" s="2" t="s">
        <v>437</v>
      </c>
      <c r="H800" s="156" t="s">
        <v>1491</v>
      </c>
      <c r="I800" s="169">
        <v>8.5</v>
      </c>
      <c r="J800" s="171"/>
      <c r="K800" s="173"/>
      <c r="L800" s="173"/>
      <c r="M800" s="195">
        <v>8.5</v>
      </c>
      <c r="N800" s="169">
        <v>18</v>
      </c>
      <c r="O800" s="155" t="s">
        <v>128</v>
      </c>
      <c r="P800" s="178"/>
      <c r="Q800" s="178"/>
      <c r="R800" s="178"/>
      <c r="S800" s="178"/>
      <c r="T800" s="178"/>
      <c r="U800" s="178"/>
      <c r="V800" s="251"/>
      <c r="AB800" s="98">
        <f t="shared" si="14"/>
        <v>-1</v>
      </c>
    </row>
    <row r="801" spans="1:28" ht="13.5">
      <c r="A801" s="156">
        <v>33</v>
      </c>
      <c r="B801" s="144">
        <v>764</v>
      </c>
      <c r="C801" s="181" t="s">
        <v>1409</v>
      </c>
      <c r="D801" s="275" t="s">
        <v>1506</v>
      </c>
      <c r="E801" s="351" t="s">
        <v>1425</v>
      </c>
      <c r="F801" s="169">
        <v>1</v>
      </c>
      <c r="G801" s="2" t="s">
        <v>437</v>
      </c>
      <c r="H801" s="156" t="s">
        <v>999</v>
      </c>
      <c r="I801" s="169">
        <v>6</v>
      </c>
      <c r="J801" s="171"/>
      <c r="K801" s="173"/>
      <c r="L801" s="173"/>
      <c r="M801" s="195">
        <v>6</v>
      </c>
      <c r="N801" s="169">
        <v>15</v>
      </c>
      <c r="O801" s="155" t="s">
        <v>128</v>
      </c>
      <c r="P801" s="178"/>
      <c r="Q801" s="178"/>
      <c r="R801" s="178"/>
      <c r="S801" s="178"/>
      <c r="T801" s="178"/>
      <c r="U801" s="178"/>
      <c r="V801" s="251"/>
      <c r="AB801" s="98">
        <f t="shared" si="14"/>
        <v>-3</v>
      </c>
    </row>
    <row r="802" spans="1:28" ht="13.5">
      <c r="A802" s="156">
        <v>34</v>
      </c>
      <c r="B802" s="144">
        <v>765</v>
      </c>
      <c r="C802" s="181" t="s">
        <v>1409</v>
      </c>
      <c r="D802" s="275" t="s">
        <v>1507</v>
      </c>
      <c r="E802" s="351" t="s">
        <v>580</v>
      </c>
      <c r="F802" s="169">
        <v>1</v>
      </c>
      <c r="G802" s="2" t="s">
        <v>437</v>
      </c>
      <c r="H802" s="156" t="s">
        <v>152</v>
      </c>
      <c r="I802" s="169">
        <v>6</v>
      </c>
      <c r="J802" s="171"/>
      <c r="K802" s="173"/>
      <c r="L802" s="173"/>
      <c r="M802" s="195">
        <v>6</v>
      </c>
      <c r="N802" s="169">
        <v>22.3</v>
      </c>
      <c r="O802" s="155" t="s">
        <v>128</v>
      </c>
      <c r="P802" s="178"/>
      <c r="Q802" s="178"/>
      <c r="R802" s="178"/>
      <c r="S802" s="178"/>
      <c r="T802" s="178"/>
      <c r="U802" s="178"/>
      <c r="V802" s="251"/>
      <c r="AB802" s="98">
        <f t="shared" si="14"/>
        <v>-10.3</v>
      </c>
    </row>
    <row r="803" spans="1:28" ht="13.5">
      <c r="A803" s="156">
        <v>35</v>
      </c>
      <c r="B803" s="144">
        <v>766</v>
      </c>
      <c r="C803" s="181" t="s">
        <v>1409</v>
      </c>
      <c r="D803" s="275" t="s">
        <v>1508</v>
      </c>
      <c r="E803" s="351" t="s">
        <v>1386</v>
      </c>
      <c r="F803" s="169">
        <v>4</v>
      </c>
      <c r="G803" s="2" t="s">
        <v>35</v>
      </c>
      <c r="H803" s="156" t="s">
        <v>1509</v>
      </c>
      <c r="I803" s="169">
        <v>16.5</v>
      </c>
      <c r="J803" s="171"/>
      <c r="K803" s="173"/>
      <c r="L803" s="173"/>
      <c r="M803" s="172">
        <v>16.5</v>
      </c>
      <c r="N803" s="169">
        <v>55.5</v>
      </c>
      <c r="O803" s="210" t="s">
        <v>38</v>
      </c>
      <c r="P803" s="178"/>
      <c r="Q803" s="178"/>
      <c r="R803" s="178"/>
      <c r="S803" s="178"/>
      <c r="T803" s="178"/>
      <c r="U803" s="178"/>
      <c r="V803" s="251"/>
      <c r="AB803" s="98">
        <f t="shared" si="14"/>
        <v>-22.5</v>
      </c>
    </row>
    <row r="804" spans="1:28" ht="13.5">
      <c r="A804" s="156"/>
      <c r="B804" s="144">
        <v>767</v>
      </c>
      <c r="C804" s="181"/>
      <c r="D804" s="275"/>
      <c r="E804" s="151" t="s">
        <v>1510</v>
      </c>
      <c r="F804" s="169">
        <v>0.5</v>
      </c>
      <c r="H804" s="156"/>
      <c r="I804" s="169"/>
      <c r="J804" s="171"/>
      <c r="K804" s="173"/>
      <c r="L804" s="173"/>
      <c r="M804" s="172"/>
      <c r="N804" s="169"/>
      <c r="O804" s="210" t="s">
        <v>38</v>
      </c>
      <c r="P804" s="178"/>
      <c r="Q804" s="178"/>
      <c r="R804" s="178"/>
      <c r="S804" s="178"/>
      <c r="T804" s="178"/>
      <c r="U804" s="178"/>
      <c r="V804" s="251"/>
      <c r="AB804" s="98">
        <f t="shared" si="14"/>
        <v>0</v>
      </c>
    </row>
    <row r="805" spans="1:28" ht="13.5">
      <c r="A805" s="156">
        <v>36</v>
      </c>
      <c r="B805" s="144">
        <v>768</v>
      </c>
      <c r="C805" s="181" t="s">
        <v>1409</v>
      </c>
      <c r="D805" s="275" t="s">
        <v>1511</v>
      </c>
      <c r="E805" s="351" t="s">
        <v>1512</v>
      </c>
      <c r="F805" s="169">
        <v>5</v>
      </c>
      <c r="G805" s="2" t="s">
        <v>35</v>
      </c>
      <c r="H805" s="156" t="s">
        <v>1513</v>
      </c>
      <c r="I805" s="169">
        <v>15</v>
      </c>
      <c r="J805" s="171"/>
      <c r="K805" s="173"/>
      <c r="L805" s="173"/>
      <c r="M805" s="195">
        <v>15</v>
      </c>
      <c r="N805" s="169">
        <v>34.5</v>
      </c>
      <c r="O805" s="210" t="s">
        <v>38</v>
      </c>
      <c r="P805" s="178"/>
      <c r="Q805" s="178"/>
      <c r="R805" s="178"/>
      <c r="S805" s="178"/>
      <c r="T805" s="178"/>
      <c r="U805" s="178"/>
      <c r="V805" s="251"/>
      <c r="AB805" s="98">
        <f t="shared" si="14"/>
        <v>-4.5</v>
      </c>
    </row>
    <row r="806" spans="1:28" ht="13.5">
      <c r="A806" s="156">
        <v>37</v>
      </c>
      <c r="B806" s="144">
        <v>769</v>
      </c>
      <c r="C806" s="181" t="s">
        <v>1409</v>
      </c>
      <c r="D806" s="275" t="s">
        <v>1514</v>
      </c>
      <c r="E806" s="351" t="s">
        <v>1515</v>
      </c>
      <c r="F806" s="169">
        <v>0.5</v>
      </c>
      <c r="G806" s="2" t="s">
        <v>437</v>
      </c>
      <c r="H806" s="156" t="s">
        <v>1421</v>
      </c>
      <c r="I806" s="169">
        <v>3</v>
      </c>
      <c r="J806" s="171"/>
      <c r="K806" s="173"/>
      <c r="L806" s="173"/>
      <c r="M806" s="195">
        <v>3</v>
      </c>
      <c r="N806" s="169">
        <v>7.8</v>
      </c>
      <c r="O806" s="155" t="s">
        <v>128</v>
      </c>
      <c r="P806" s="178"/>
      <c r="Q806" s="178"/>
      <c r="R806" s="178"/>
      <c r="S806" s="178"/>
      <c r="T806" s="178"/>
      <c r="U806" s="178"/>
      <c r="V806" s="251"/>
      <c r="AB806" s="98">
        <f aca="true" t="shared" si="15" ref="AB806:AB869">M806*2-N806</f>
        <v>-1.7999999999999998</v>
      </c>
    </row>
    <row r="807" spans="1:28" ht="13.5">
      <c r="A807" s="210">
        <v>38</v>
      </c>
      <c r="B807" s="144">
        <v>770</v>
      </c>
      <c r="C807" s="181" t="s">
        <v>1409</v>
      </c>
      <c r="D807" s="275" t="s">
        <v>1516</v>
      </c>
      <c r="E807" s="351" t="s">
        <v>934</v>
      </c>
      <c r="F807" s="169">
        <v>2</v>
      </c>
      <c r="G807" s="169" t="s">
        <v>207</v>
      </c>
      <c r="H807" s="156" t="s">
        <v>1517</v>
      </c>
      <c r="I807" s="169">
        <v>8.5</v>
      </c>
      <c r="J807" s="171"/>
      <c r="K807" s="173"/>
      <c r="L807" s="173"/>
      <c r="M807" s="195">
        <v>8.5</v>
      </c>
      <c r="N807" s="169">
        <v>24.69</v>
      </c>
      <c r="O807" s="155" t="s">
        <v>128</v>
      </c>
      <c r="P807" s="178"/>
      <c r="Q807" s="178"/>
      <c r="R807" s="178"/>
      <c r="S807" s="178"/>
      <c r="T807" s="178"/>
      <c r="U807" s="178"/>
      <c r="V807" s="251"/>
      <c r="AB807" s="98">
        <f t="shared" si="15"/>
        <v>-7.690000000000001</v>
      </c>
    </row>
    <row r="808" spans="1:28" ht="13.5">
      <c r="A808" s="156">
        <v>39</v>
      </c>
      <c r="B808" s="144">
        <v>771</v>
      </c>
      <c r="C808" s="181" t="s">
        <v>1409</v>
      </c>
      <c r="D808" s="275" t="s">
        <v>1518</v>
      </c>
      <c r="E808" s="351" t="s">
        <v>513</v>
      </c>
      <c r="F808" s="169">
        <v>2</v>
      </c>
      <c r="G808" s="169" t="s">
        <v>69</v>
      </c>
      <c r="H808" s="156" t="s">
        <v>152</v>
      </c>
      <c r="I808" s="235">
        <v>17</v>
      </c>
      <c r="J808" s="171"/>
      <c r="K808" s="173"/>
      <c r="L808" s="173"/>
      <c r="M808" s="172">
        <v>17</v>
      </c>
      <c r="N808" s="169">
        <v>131.5</v>
      </c>
      <c r="O808" s="155" t="s">
        <v>38</v>
      </c>
      <c r="P808" s="178"/>
      <c r="Q808" s="178"/>
      <c r="R808" s="178"/>
      <c r="S808" s="178"/>
      <c r="T808" s="178"/>
      <c r="U808" s="178"/>
      <c r="V808" s="251"/>
      <c r="AB808" s="98">
        <f t="shared" si="15"/>
        <v>-97.5</v>
      </c>
    </row>
    <row r="809" spans="1:28" ht="13.5">
      <c r="A809" s="156"/>
      <c r="B809" s="144">
        <v>772</v>
      </c>
      <c r="C809" s="181"/>
      <c r="D809" s="275"/>
      <c r="E809" s="351" t="s">
        <v>513</v>
      </c>
      <c r="F809" s="169">
        <v>2</v>
      </c>
      <c r="G809" s="169"/>
      <c r="H809" s="156"/>
      <c r="I809" s="235"/>
      <c r="J809" s="171"/>
      <c r="K809" s="173"/>
      <c r="L809" s="173"/>
      <c r="M809" s="172"/>
      <c r="N809" s="169"/>
      <c r="O809" s="155" t="s">
        <v>38</v>
      </c>
      <c r="P809" s="178"/>
      <c r="Q809" s="178"/>
      <c r="R809" s="178"/>
      <c r="S809" s="178"/>
      <c r="T809" s="178"/>
      <c r="U809" s="178"/>
      <c r="V809" s="251"/>
      <c r="AB809" s="98">
        <f t="shared" si="15"/>
        <v>0</v>
      </c>
    </row>
    <row r="810" spans="1:28" ht="13.5">
      <c r="A810" s="156">
        <v>40</v>
      </c>
      <c r="B810" s="144">
        <v>773</v>
      </c>
      <c r="C810" s="181" t="s">
        <v>1409</v>
      </c>
      <c r="D810" s="275" t="s">
        <v>1519</v>
      </c>
      <c r="E810" s="351" t="s">
        <v>441</v>
      </c>
      <c r="F810" s="169">
        <v>2</v>
      </c>
      <c r="G810" s="2" t="s">
        <v>35</v>
      </c>
      <c r="H810" s="156" t="s">
        <v>1520</v>
      </c>
      <c r="I810" s="169">
        <v>8.5</v>
      </c>
      <c r="J810" s="171"/>
      <c r="K810" s="173"/>
      <c r="L810" s="173"/>
      <c r="M810" s="195">
        <v>8.5</v>
      </c>
      <c r="N810" s="169">
        <v>17.5</v>
      </c>
      <c r="O810" s="155" t="s">
        <v>38</v>
      </c>
      <c r="P810" s="178"/>
      <c r="Q810" s="178"/>
      <c r="R810" s="178"/>
      <c r="S810" s="178"/>
      <c r="T810" s="178"/>
      <c r="U810" s="178"/>
      <c r="V810" s="251"/>
      <c r="AB810" s="98">
        <f t="shared" si="15"/>
        <v>-0.5</v>
      </c>
    </row>
    <row r="811" spans="1:28" ht="13.5">
      <c r="A811" s="156">
        <v>41</v>
      </c>
      <c r="B811" s="144">
        <v>774</v>
      </c>
      <c r="C811" s="181" t="s">
        <v>1409</v>
      </c>
      <c r="D811" s="275" t="s">
        <v>1521</v>
      </c>
      <c r="E811" s="351" t="s">
        <v>441</v>
      </c>
      <c r="F811" s="169">
        <v>2</v>
      </c>
      <c r="G811" s="2" t="s">
        <v>35</v>
      </c>
      <c r="H811" s="156" t="s">
        <v>1522</v>
      </c>
      <c r="I811" s="169">
        <v>8.5</v>
      </c>
      <c r="J811" s="171"/>
      <c r="K811" s="173"/>
      <c r="L811" s="173"/>
      <c r="M811" s="195">
        <v>8.5</v>
      </c>
      <c r="N811" s="169">
        <v>20</v>
      </c>
      <c r="O811" s="155" t="s">
        <v>38</v>
      </c>
      <c r="P811" s="178"/>
      <c r="Q811" s="178"/>
      <c r="R811" s="178"/>
      <c r="S811" s="178"/>
      <c r="T811" s="178"/>
      <c r="U811" s="178"/>
      <c r="V811" s="251"/>
      <c r="AB811" s="98">
        <f t="shared" si="15"/>
        <v>-3</v>
      </c>
    </row>
    <row r="812" spans="1:28" ht="24">
      <c r="A812" s="156">
        <v>42</v>
      </c>
      <c r="B812" s="144">
        <v>775</v>
      </c>
      <c r="C812" s="181" t="s">
        <v>1409</v>
      </c>
      <c r="D812" s="275" t="s">
        <v>1523</v>
      </c>
      <c r="E812" s="351" t="s">
        <v>642</v>
      </c>
      <c r="F812" s="169">
        <v>2</v>
      </c>
      <c r="G812" s="2" t="s">
        <v>437</v>
      </c>
      <c r="H812" s="156" t="s">
        <v>1524</v>
      </c>
      <c r="I812" s="169">
        <v>8.5</v>
      </c>
      <c r="J812" s="171"/>
      <c r="K812" s="173"/>
      <c r="L812" s="173"/>
      <c r="M812" s="195">
        <v>8.5</v>
      </c>
      <c r="N812" s="169">
        <v>26.5</v>
      </c>
      <c r="O812" s="155" t="s">
        <v>128</v>
      </c>
      <c r="P812" s="178"/>
      <c r="Q812" s="178"/>
      <c r="R812" s="178"/>
      <c r="S812" s="178"/>
      <c r="T812" s="178"/>
      <c r="U812" s="178"/>
      <c r="V812" s="251"/>
      <c r="AB812" s="98">
        <f t="shared" si="15"/>
        <v>-9.5</v>
      </c>
    </row>
    <row r="813" spans="1:28" ht="13.5">
      <c r="A813" s="388">
        <v>43</v>
      </c>
      <c r="B813" s="144">
        <v>776</v>
      </c>
      <c r="C813" s="573" t="s">
        <v>1409</v>
      </c>
      <c r="D813" s="574" t="s">
        <v>1525</v>
      </c>
      <c r="E813" s="573" t="s">
        <v>553</v>
      </c>
      <c r="F813" s="373">
        <v>4</v>
      </c>
      <c r="G813" s="2" t="s">
        <v>35</v>
      </c>
      <c r="H813" s="388" t="s">
        <v>1526</v>
      </c>
      <c r="I813" s="391">
        <v>30</v>
      </c>
      <c r="J813" s="369"/>
      <c r="K813" s="373"/>
      <c r="L813" s="373"/>
      <c r="M813" s="2">
        <v>27.07</v>
      </c>
      <c r="N813" s="189">
        <v>54.15</v>
      </c>
      <c r="O813" s="388" t="s">
        <v>38</v>
      </c>
      <c r="P813" s="594"/>
      <c r="Q813" s="594"/>
      <c r="R813" s="594"/>
      <c r="S813" s="594"/>
      <c r="T813" s="594"/>
      <c r="U813" s="594"/>
      <c r="V813" s="594"/>
      <c r="W813" t="s">
        <v>1422</v>
      </c>
      <c r="AB813" s="98">
        <f t="shared" si="15"/>
        <v>-0.00999999999999801</v>
      </c>
    </row>
    <row r="814" spans="1:28" ht="13.5">
      <c r="A814" s="388"/>
      <c r="B814" s="144">
        <v>777</v>
      </c>
      <c r="C814" s="573"/>
      <c r="D814" s="574"/>
      <c r="E814" s="573" t="s">
        <v>1527</v>
      </c>
      <c r="F814" s="373">
        <v>6</v>
      </c>
      <c r="H814" s="388"/>
      <c r="I814" s="391"/>
      <c r="J814" s="369"/>
      <c r="K814" s="373"/>
      <c r="L814" s="373"/>
      <c r="N814" s="189"/>
      <c r="O814" s="388" t="s">
        <v>38</v>
      </c>
      <c r="P814" s="594"/>
      <c r="Q814" s="594"/>
      <c r="R814" s="594"/>
      <c r="S814" s="594"/>
      <c r="T814" s="594"/>
      <c r="U814" s="594"/>
      <c r="V814" s="594"/>
      <c r="AB814" s="98">
        <f t="shared" si="15"/>
        <v>0</v>
      </c>
    </row>
    <row r="815" spans="1:28" ht="13.5">
      <c r="A815" s="156">
        <v>44</v>
      </c>
      <c r="B815" s="144">
        <v>778</v>
      </c>
      <c r="C815" s="181" t="s">
        <v>1409</v>
      </c>
      <c r="D815" s="275" t="s">
        <v>1528</v>
      </c>
      <c r="E815" s="351" t="s">
        <v>580</v>
      </c>
      <c r="F815" s="169">
        <v>1</v>
      </c>
      <c r="G815" s="2" t="s">
        <v>35</v>
      </c>
      <c r="H815" s="156" t="s">
        <v>1529</v>
      </c>
      <c r="I815" s="169">
        <v>6</v>
      </c>
      <c r="J815" s="171"/>
      <c r="K815" s="173"/>
      <c r="L815" s="173"/>
      <c r="M815" s="195">
        <v>6</v>
      </c>
      <c r="N815" s="169">
        <v>18.3</v>
      </c>
      <c r="O815" s="155" t="s">
        <v>128</v>
      </c>
      <c r="P815" s="178"/>
      <c r="Q815" s="178"/>
      <c r="R815" s="178"/>
      <c r="S815" s="178"/>
      <c r="T815" s="178"/>
      <c r="U815" s="178"/>
      <c r="V815" s="251"/>
      <c r="AB815" s="98">
        <f t="shared" si="15"/>
        <v>-6.300000000000001</v>
      </c>
    </row>
    <row r="816" spans="1:28" s="121" customFormat="1" ht="13.5">
      <c r="A816" s="388">
        <v>45</v>
      </c>
      <c r="B816" s="144">
        <v>779</v>
      </c>
      <c r="C816" s="573" t="s">
        <v>1409</v>
      </c>
      <c r="D816" s="574" t="s">
        <v>1530</v>
      </c>
      <c r="E816" s="573" t="s">
        <v>553</v>
      </c>
      <c r="F816" s="373">
        <v>4</v>
      </c>
      <c r="G816" s="2" t="s">
        <v>35</v>
      </c>
      <c r="H816" s="388" t="s">
        <v>1531</v>
      </c>
      <c r="I816" s="391">
        <v>27</v>
      </c>
      <c r="J816" s="369"/>
      <c r="K816" s="373"/>
      <c r="L816" s="373"/>
      <c r="M816" s="2">
        <v>22.3</v>
      </c>
      <c r="N816" s="189">
        <v>44.6</v>
      </c>
      <c r="O816" s="388" t="s">
        <v>38</v>
      </c>
      <c r="P816" s="594"/>
      <c r="Q816" s="594"/>
      <c r="R816" s="594"/>
      <c r="S816" s="594"/>
      <c r="T816" s="594"/>
      <c r="U816" s="594"/>
      <c r="V816" s="594"/>
      <c r="W816" t="s">
        <v>1422</v>
      </c>
      <c r="Z816"/>
      <c r="AB816" s="98">
        <f t="shared" si="15"/>
        <v>0</v>
      </c>
    </row>
    <row r="817" spans="1:28" s="121" customFormat="1" ht="13.5">
      <c r="A817" s="388"/>
      <c r="B817" s="144">
        <v>780</v>
      </c>
      <c r="C817" s="573"/>
      <c r="D817" s="574"/>
      <c r="E817" s="573" t="s">
        <v>553</v>
      </c>
      <c r="F817" s="373">
        <v>4</v>
      </c>
      <c r="G817" s="2"/>
      <c r="H817" s="388"/>
      <c r="I817" s="391"/>
      <c r="J817" s="369"/>
      <c r="K817" s="373"/>
      <c r="L817" s="373"/>
      <c r="M817" s="2"/>
      <c r="N817" s="189"/>
      <c r="O817" s="388" t="s">
        <v>38</v>
      </c>
      <c r="P817" s="594"/>
      <c r="Q817" s="594"/>
      <c r="R817" s="594"/>
      <c r="S817" s="594"/>
      <c r="T817" s="594"/>
      <c r="U817" s="594"/>
      <c r="V817" s="594"/>
      <c r="W817"/>
      <c r="Z817"/>
      <c r="AB817" s="98">
        <f t="shared" si="15"/>
        <v>0</v>
      </c>
    </row>
    <row r="818" spans="1:28" ht="13.5">
      <c r="A818" s="156">
        <v>46</v>
      </c>
      <c r="B818" s="144">
        <v>781</v>
      </c>
      <c r="C818" s="181" t="s">
        <v>1409</v>
      </c>
      <c r="D818" s="275" t="s">
        <v>1532</v>
      </c>
      <c r="E818" s="351" t="s">
        <v>1533</v>
      </c>
      <c r="F818" s="169">
        <v>2.14</v>
      </c>
      <c r="G818" s="2" t="s">
        <v>35</v>
      </c>
      <c r="H818" s="156">
        <v>2019.9</v>
      </c>
      <c r="I818" s="169">
        <v>17.7</v>
      </c>
      <c r="J818" s="171"/>
      <c r="K818" s="173"/>
      <c r="L818" s="173"/>
      <c r="M818" s="172">
        <v>17.7</v>
      </c>
      <c r="N818" s="169">
        <v>78.2</v>
      </c>
      <c r="O818" s="155" t="s">
        <v>1534</v>
      </c>
      <c r="P818" s="178"/>
      <c r="Q818" s="178"/>
      <c r="R818" s="178"/>
      <c r="S818" s="178"/>
      <c r="T818" s="178"/>
      <c r="U818" s="178"/>
      <c r="V818" s="251"/>
      <c r="AB818" s="98">
        <f t="shared" si="15"/>
        <v>-42.800000000000004</v>
      </c>
    </row>
    <row r="819" spans="1:28" ht="13.5">
      <c r="A819" s="156"/>
      <c r="B819" s="144">
        <v>782</v>
      </c>
      <c r="C819" s="181"/>
      <c r="D819" s="275"/>
      <c r="E819" s="351" t="s">
        <v>1535</v>
      </c>
      <c r="F819" s="169">
        <v>2.14</v>
      </c>
      <c r="H819" s="156"/>
      <c r="I819" s="169"/>
      <c r="J819" s="171"/>
      <c r="K819" s="173"/>
      <c r="L819" s="173"/>
      <c r="M819" s="172"/>
      <c r="N819" s="169"/>
      <c r="O819" s="155" t="s">
        <v>1534</v>
      </c>
      <c r="P819" s="178"/>
      <c r="Q819" s="178"/>
      <c r="R819" s="178"/>
      <c r="S819" s="178"/>
      <c r="T819" s="178"/>
      <c r="U819" s="178"/>
      <c r="V819" s="251"/>
      <c r="AB819" s="98">
        <f t="shared" si="15"/>
        <v>0</v>
      </c>
    </row>
    <row r="820" spans="1:28" ht="13.5">
      <c r="A820" s="156">
        <v>47</v>
      </c>
      <c r="B820" s="144">
        <v>783</v>
      </c>
      <c r="C820" s="181" t="s">
        <v>1409</v>
      </c>
      <c r="D820" s="275" t="s">
        <v>1536</v>
      </c>
      <c r="E820" s="351" t="s">
        <v>1537</v>
      </c>
      <c r="F820" s="169">
        <v>25</v>
      </c>
      <c r="G820" s="2" t="s">
        <v>35</v>
      </c>
      <c r="H820" s="156" t="s">
        <v>833</v>
      </c>
      <c r="I820" s="169">
        <v>337.5</v>
      </c>
      <c r="J820" s="171"/>
      <c r="K820" s="173"/>
      <c r="L820" s="173"/>
      <c r="M820" s="172">
        <v>337.5</v>
      </c>
      <c r="N820" s="169">
        <v>774.36</v>
      </c>
      <c r="O820" s="155" t="s">
        <v>38</v>
      </c>
      <c r="P820" s="178"/>
      <c r="Q820" s="178"/>
      <c r="R820" s="178"/>
      <c r="S820" s="178"/>
      <c r="T820" s="178"/>
      <c r="U820" s="178"/>
      <c r="V820" s="251"/>
      <c r="AB820" s="98">
        <f t="shared" si="15"/>
        <v>-99.36000000000001</v>
      </c>
    </row>
    <row r="821" spans="1:28" ht="13.5">
      <c r="A821" s="156"/>
      <c r="B821" s="144">
        <v>784</v>
      </c>
      <c r="C821" s="181"/>
      <c r="D821" s="275"/>
      <c r="E821" s="351" t="s">
        <v>1537</v>
      </c>
      <c r="F821" s="169">
        <v>25</v>
      </c>
      <c r="H821" s="156"/>
      <c r="I821" s="169"/>
      <c r="J821" s="171"/>
      <c r="K821" s="173"/>
      <c r="L821" s="173"/>
      <c r="M821" s="172"/>
      <c r="N821" s="169"/>
      <c r="O821" s="155" t="s">
        <v>38</v>
      </c>
      <c r="P821" s="178"/>
      <c r="Q821" s="178"/>
      <c r="R821" s="178"/>
      <c r="S821" s="178"/>
      <c r="T821" s="178"/>
      <c r="U821" s="178"/>
      <c r="V821" s="251"/>
      <c r="AB821" s="98">
        <f t="shared" si="15"/>
        <v>0</v>
      </c>
    </row>
    <row r="822" spans="1:28" ht="13.5">
      <c r="A822" s="156"/>
      <c r="B822" s="144">
        <v>785</v>
      </c>
      <c r="C822" s="181"/>
      <c r="D822" s="275"/>
      <c r="E822" s="351" t="s">
        <v>1538</v>
      </c>
      <c r="F822" s="169">
        <v>50</v>
      </c>
      <c r="H822" s="156"/>
      <c r="I822" s="169"/>
      <c r="J822" s="171"/>
      <c r="K822" s="173"/>
      <c r="L822" s="173"/>
      <c r="M822" s="172"/>
      <c r="N822" s="169"/>
      <c r="O822" s="155" t="s">
        <v>38</v>
      </c>
      <c r="P822" s="178"/>
      <c r="Q822" s="178"/>
      <c r="R822" s="178"/>
      <c r="S822" s="178"/>
      <c r="T822" s="178"/>
      <c r="U822" s="178"/>
      <c r="V822" s="251"/>
      <c r="AB822" s="98">
        <f t="shared" si="15"/>
        <v>0</v>
      </c>
    </row>
    <row r="823" spans="1:28" ht="13.5">
      <c r="A823" s="156"/>
      <c r="B823" s="144">
        <v>786</v>
      </c>
      <c r="C823" s="181"/>
      <c r="D823" s="275"/>
      <c r="E823" s="351" t="s">
        <v>1539</v>
      </c>
      <c r="F823" s="169">
        <v>50</v>
      </c>
      <c r="H823" s="156"/>
      <c r="I823" s="169"/>
      <c r="J823" s="171"/>
      <c r="K823" s="173"/>
      <c r="L823" s="173"/>
      <c r="M823" s="172"/>
      <c r="N823" s="169"/>
      <c r="O823" s="155" t="s">
        <v>38</v>
      </c>
      <c r="P823" s="178"/>
      <c r="Q823" s="178"/>
      <c r="R823" s="178"/>
      <c r="S823" s="178"/>
      <c r="T823" s="178"/>
      <c r="U823" s="178"/>
      <c r="V823" s="251"/>
      <c r="AB823" s="98">
        <f t="shared" si="15"/>
        <v>0</v>
      </c>
    </row>
    <row r="824" spans="1:28" ht="13.5">
      <c r="A824" s="156"/>
      <c r="B824" s="144">
        <v>787</v>
      </c>
      <c r="C824" s="181"/>
      <c r="D824" s="275"/>
      <c r="E824" s="351" t="s">
        <v>1540</v>
      </c>
      <c r="F824" s="169">
        <v>50</v>
      </c>
      <c r="H824" s="156"/>
      <c r="I824" s="169"/>
      <c r="J824" s="171"/>
      <c r="K824" s="173"/>
      <c r="L824" s="173"/>
      <c r="M824" s="172"/>
      <c r="N824" s="169"/>
      <c r="O824" s="155" t="s">
        <v>38</v>
      </c>
      <c r="P824" s="178"/>
      <c r="Q824" s="178"/>
      <c r="R824" s="178"/>
      <c r="S824" s="178"/>
      <c r="T824" s="178"/>
      <c r="U824" s="178"/>
      <c r="V824" s="251"/>
      <c r="AB824" s="98">
        <f t="shared" si="15"/>
        <v>0</v>
      </c>
    </row>
    <row r="825" spans="1:28" ht="13.5">
      <c r="A825" s="156">
        <v>48</v>
      </c>
      <c r="B825" s="144">
        <v>788</v>
      </c>
      <c r="C825" s="181" t="s">
        <v>1409</v>
      </c>
      <c r="D825" s="275" t="s">
        <v>1541</v>
      </c>
      <c r="E825" s="351" t="s">
        <v>404</v>
      </c>
      <c r="F825" s="169">
        <v>5</v>
      </c>
      <c r="G825" s="2" t="s">
        <v>35</v>
      </c>
      <c r="H825" s="156" t="s">
        <v>1432</v>
      </c>
      <c r="I825" s="169">
        <v>15</v>
      </c>
      <c r="J825" s="171"/>
      <c r="K825" s="173"/>
      <c r="L825" s="173"/>
      <c r="M825" s="195">
        <v>15</v>
      </c>
      <c r="N825" s="169">
        <v>30</v>
      </c>
      <c r="O825" s="155" t="s">
        <v>38</v>
      </c>
      <c r="P825" s="178"/>
      <c r="Q825" s="178"/>
      <c r="R825" s="178"/>
      <c r="S825" s="178"/>
      <c r="T825" s="178"/>
      <c r="U825" s="178"/>
      <c r="V825" s="251"/>
      <c r="AB825" s="98">
        <f t="shared" si="15"/>
        <v>0</v>
      </c>
    </row>
    <row r="826" spans="1:28" ht="13.5">
      <c r="A826" s="156">
        <v>49</v>
      </c>
      <c r="B826" s="144">
        <v>789</v>
      </c>
      <c r="C826" s="181" t="s">
        <v>1409</v>
      </c>
      <c r="D826" s="275" t="s">
        <v>1542</v>
      </c>
      <c r="E826" s="351" t="s">
        <v>1543</v>
      </c>
      <c r="F826" s="169">
        <v>8</v>
      </c>
      <c r="G826" s="2" t="s">
        <v>35</v>
      </c>
      <c r="H826" s="156" t="s">
        <v>1544</v>
      </c>
      <c r="I826" s="169">
        <v>19.5</v>
      </c>
      <c r="J826" s="171"/>
      <c r="K826" s="173"/>
      <c r="L826" s="173"/>
      <c r="M826" s="195">
        <v>19.5</v>
      </c>
      <c r="N826" s="169">
        <v>45.24</v>
      </c>
      <c r="O826" s="155" t="s">
        <v>38</v>
      </c>
      <c r="P826" s="178"/>
      <c r="Q826" s="178"/>
      <c r="R826" s="178"/>
      <c r="S826" s="178"/>
      <c r="T826" s="178"/>
      <c r="U826" s="178"/>
      <c r="V826" s="251"/>
      <c r="AB826" s="98">
        <f t="shared" si="15"/>
        <v>-6.240000000000002</v>
      </c>
    </row>
    <row r="827" spans="1:28" ht="13.5">
      <c r="A827" s="156">
        <v>50</v>
      </c>
      <c r="B827" s="144">
        <v>790</v>
      </c>
      <c r="C827" s="181" t="s">
        <v>1409</v>
      </c>
      <c r="D827" s="275" t="s">
        <v>1545</v>
      </c>
      <c r="E827" s="351" t="s">
        <v>1546</v>
      </c>
      <c r="F827" s="182">
        <v>2.57</v>
      </c>
      <c r="G827" s="2" t="s">
        <v>35</v>
      </c>
      <c r="H827" s="156" t="s">
        <v>1149</v>
      </c>
      <c r="I827" s="169">
        <v>9.9275</v>
      </c>
      <c r="J827" s="171"/>
      <c r="K827" s="173"/>
      <c r="L827" s="173"/>
      <c r="M827" s="434">
        <v>9.92</v>
      </c>
      <c r="N827" s="169">
        <v>21</v>
      </c>
      <c r="O827" s="210" t="s">
        <v>38</v>
      </c>
      <c r="P827" s="178"/>
      <c r="Q827" s="178"/>
      <c r="R827" s="178"/>
      <c r="S827" s="178"/>
      <c r="T827" s="178"/>
      <c r="U827" s="178"/>
      <c r="V827" s="251"/>
      <c r="AB827" s="98">
        <f t="shared" si="15"/>
        <v>-1.1600000000000001</v>
      </c>
    </row>
    <row r="828" spans="1:28" ht="13.5">
      <c r="A828" s="156">
        <v>52</v>
      </c>
      <c r="B828" s="144">
        <v>791</v>
      </c>
      <c r="C828" s="181" t="s">
        <v>1409</v>
      </c>
      <c r="D828" s="275" t="s">
        <v>1547</v>
      </c>
      <c r="E828" s="351" t="s">
        <v>619</v>
      </c>
      <c r="F828" s="169">
        <v>0.5</v>
      </c>
      <c r="G828" s="2" t="s">
        <v>437</v>
      </c>
      <c r="H828" s="156" t="s">
        <v>1421</v>
      </c>
      <c r="I828" s="169">
        <v>3</v>
      </c>
      <c r="J828" s="171"/>
      <c r="K828" s="173"/>
      <c r="L828" s="173"/>
      <c r="M828" s="195">
        <v>3</v>
      </c>
      <c r="N828" s="169">
        <v>6.03</v>
      </c>
      <c r="O828" s="155" t="s">
        <v>128</v>
      </c>
      <c r="P828" s="178"/>
      <c r="Q828" s="178"/>
      <c r="R828" s="178"/>
      <c r="S828" s="178"/>
      <c r="T828" s="178"/>
      <c r="U828" s="178"/>
      <c r="V828" s="251"/>
      <c r="AB828" s="98">
        <f t="shared" si="15"/>
        <v>-0.03000000000000025</v>
      </c>
    </row>
    <row r="829" spans="1:28" s="121" customFormat="1" ht="13.5">
      <c r="A829" s="614">
        <v>53</v>
      </c>
      <c r="B829" s="144">
        <v>792</v>
      </c>
      <c r="C829" s="573" t="s">
        <v>1409</v>
      </c>
      <c r="D829" s="574" t="s">
        <v>1548</v>
      </c>
      <c r="E829" s="573" t="s">
        <v>430</v>
      </c>
      <c r="F829" s="373">
        <v>2</v>
      </c>
      <c r="G829" s="2" t="s">
        <v>35</v>
      </c>
      <c r="H829" s="388" t="s">
        <v>1413</v>
      </c>
      <c r="I829" s="189">
        <v>17</v>
      </c>
      <c r="J829" s="369"/>
      <c r="K829" s="373"/>
      <c r="L829" s="373"/>
      <c r="M829" s="2">
        <v>16.25</v>
      </c>
      <c r="N829" s="189">
        <v>32.5</v>
      </c>
      <c r="O829" s="388" t="s">
        <v>38</v>
      </c>
      <c r="P829" s="594"/>
      <c r="Q829" s="594"/>
      <c r="R829" s="594"/>
      <c r="S829" s="594"/>
      <c r="T829" s="594"/>
      <c r="U829" s="594"/>
      <c r="V829" s="594"/>
      <c r="W829" t="s">
        <v>1422</v>
      </c>
      <c r="Z829"/>
      <c r="AB829" s="98">
        <f t="shared" si="15"/>
        <v>0</v>
      </c>
    </row>
    <row r="830" spans="1:28" s="121" customFormat="1" ht="13.5">
      <c r="A830" s="614"/>
      <c r="B830" s="144">
        <v>793</v>
      </c>
      <c r="C830" s="573"/>
      <c r="D830" s="574"/>
      <c r="E830" s="573" t="s">
        <v>430</v>
      </c>
      <c r="F830" s="373">
        <v>2</v>
      </c>
      <c r="G830" s="2"/>
      <c r="H830" s="388"/>
      <c r="I830" s="189"/>
      <c r="J830" s="369"/>
      <c r="K830" s="373"/>
      <c r="L830" s="373"/>
      <c r="M830" s="2"/>
      <c r="N830" s="189"/>
      <c r="O830" s="388" t="s">
        <v>38</v>
      </c>
      <c r="P830" s="594"/>
      <c r="Q830" s="594"/>
      <c r="R830" s="594"/>
      <c r="S830" s="594"/>
      <c r="T830" s="594"/>
      <c r="U830" s="594"/>
      <c r="V830" s="594"/>
      <c r="W830"/>
      <c r="Z830"/>
      <c r="AB830" s="98">
        <f t="shared" si="15"/>
        <v>0</v>
      </c>
    </row>
    <row r="831" spans="1:28" ht="13.5">
      <c r="A831" s="615">
        <v>54</v>
      </c>
      <c r="B831" s="144">
        <v>794</v>
      </c>
      <c r="C831" s="181" t="s">
        <v>1409</v>
      </c>
      <c r="D831" s="275" t="s">
        <v>1549</v>
      </c>
      <c r="E831" s="351" t="s">
        <v>1550</v>
      </c>
      <c r="F831" s="169">
        <v>4</v>
      </c>
      <c r="G831" s="2" t="s">
        <v>69</v>
      </c>
      <c r="H831" s="156" t="s">
        <v>1524</v>
      </c>
      <c r="I831" s="169">
        <v>13.5</v>
      </c>
      <c r="J831" s="171"/>
      <c r="K831" s="173"/>
      <c r="L831" s="173"/>
      <c r="M831" s="195">
        <v>13.5</v>
      </c>
      <c r="N831" s="169">
        <v>43.15</v>
      </c>
      <c r="O831" s="155" t="s">
        <v>38</v>
      </c>
      <c r="P831" s="178"/>
      <c r="Q831" s="178"/>
      <c r="R831" s="178"/>
      <c r="S831" s="178"/>
      <c r="T831" s="178"/>
      <c r="U831" s="178"/>
      <c r="V831" s="251"/>
      <c r="AB831" s="98">
        <f t="shared" si="15"/>
        <v>-16.15</v>
      </c>
    </row>
    <row r="832" spans="1:28" ht="13.5">
      <c r="A832" s="615">
        <v>55</v>
      </c>
      <c r="B832" s="144">
        <v>795</v>
      </c>
      <c r="C832" s="181" t="s">
        <v>1409</v>
      </c>
      <c r="D832" s="275" t="s">
        <v>1551</v>
      </c>
      <c r="E832" s="351" t="s">
        <v>1552</v>
      </c>
      <c r="F832" s="182">
        <v>1.71</v>
      </c>
      <c r="G832" s="2" t="s">
        <v>35</v>
      </c>
      <c r="H832" s="156">
        <v>2019.5</v>
      </c>
      <c r="I832" s="169">
        <v>14.32</v>
      </c>
      <c r="J832" s="171"/>
      <c r="K832" s="173"/>
      <c r="L832" s="173"/>
      <c r="M832" s="328">
        <v>14.3</v>
      </c>
      <c r="N832" s="169">
        <v>54.04</v>
      </c>
      <c r="O832" s="155" t="s">
        <v>38</v>
      </c>
      <c r="P832" s="178"/>
      <c r="Q832" s="178"/>
      <c r="R832" s="178"/>
      <c r="S832" s="178"/>
      <c r="T832" s="178"/>
      <c r="U832" s="178"/>
      <c r="V832" s="251"/>
      <c r="AB832" s="98">
        <f t="shared" si="15"/>
        <v>-25.439999999999998</v>
      </c>
    </row>
    <row r="833" spans="1:28" ht="13.5">
      <c r="A833" s="615"/>
      <c r="B833" s="144">
        <v>796</v>
      </c>
      <c r="C833" s="181"/>
      <c r="D833" s="275"/>
      <c r="E833" s="351" t="s">
        <v>1553</v>
      </c>
      <c r="F833" s="182">
        <v>1.21</v>
      </c>
      <c r="H833" s="156"/>
      <c r="I833" s="169"/>
      <c r="J833" s="171"/>
      <c r="K833" s="173"/>
      <c r="L833" s="173"/>
      <c r="M833" s="331"/>
      <c r="N833" s="169"/>
      <c r="O833" s="155" t="s">
        <v>38</v>
      </c>
      <c r="P833" s="178"/>
      <c r="Q833" s="178"/>
      <c r="R833" s="178"/>
      <c r="S833" s="178"/>
      <c r="T833" s="178"/>
      <c r="U833" s="178"/>
      <c r="V833" s="251"/>
      <c r="AB833" s="98">
        <f t="shared" si="15"/>
        <v>0</v>
      </c>
    </row>
    <row r="834" spans="1:28" ht="13.5">
      <c r="A834" s="615">
        <v>56</v>
      </c>
      <c r="B834" s="144">
        <v>797</v>
      </c>
      <c r="C834" s="181" t="s">
        <v>1409</v>
      </c>
      <c r="D834" s="275" t="s">
        <v>1554</v>
      </c>
      <c r="E834" s="351" t="s">
        <v>441</v>
      </c>
      <c r="F834" s="169">
        <v>2</v>
      </c>
      <c r="G834" s="2" t="s">
        <v>437</v>
      </c>
      <c r="H834" s="156" t="s">
        <v>1427</v>
      </c>
      <c r="I834" s="169">
        <v>8.5</v>
      </c>
      <c r="J834" s="171"/>
      <c r="K834" s="173"/>
      <c r="L834" s="173"/>
      <c r="M834" s="195">
        <v>8.5</v>
      </c>
      <c r="N834" s="169">
        <v>17</v>
      </c>
      <c r="O834" s="155" t="s">
        <v>128</v>
      </c>
      <c r="P834" s="178"/>
      <c r="Q834" s="178"/>
      <c r="R834" s="178"/>
      <c r="S834" s="178"/>
      <c r="T834" s="178"/>
      <c r="U834" s="178"/>
      <c r="V834" s="251"/>
      <c r="AB834" s="98">
        <f t="shared" si="15"/>
        <v>0</v>
      </c>
    </row>
    <row r="835" spans="1:28" ht="13.5">
      <c r="A835" s="615">
        <v>57</v>
      </c>
      <c r="B835" s="144">
        <v>798</v>
      </c>
      <c r="C835" s="181" t="s">
        <v>1409</v>
      </c>
      <c r="D835" s="275" t="s">
        <v>1555</v>
      </c>
      <c r="E835" s="351" t="s">
        <v>414</v>
      </c>
      <c r="F835" s="169">
        <v>4</v>
      </c>
      <c r="G835" s="169" t="s">
        <v>69</v>
      </c>
      <c r="H835" s="156" t="s">
        <v>1524</v>
      </c>
      <c r="I835" s="169">
        <v>27</v>
      </c>
      <c r="J835" s="171"/>
      <c r="K835" s="173"/>
      <c r="L835" s="173"/>
      <c r="M835" s="328">
        <v>27</v>
      </c>
      <c r="N835" s="169">
        <v>104</v>
      </c>
      <c r="O835" s="155" t="s">
        <v>38</v>
      </c>
      <c r="P835" s="178"/>
      <c r="Q835" s="178"/>
      <c r="R835" s="178"/>
      <c r="S835" s="178"/>
      <c r="T835" s="178"/>
      <c r="U835" s="178"/>
      <c r="V835" s="251"/>
      <c r="AB835" s="98">
        <f t="shared" si="15"/>
        <v>-50</v>
      </c>
    </row>
    <row r="836" spans="1:28" ht="13.5">
      <c r="A836" s="615"/>
      <c r="B836" s="144">
        <v>799</v>
      </c>
      <c r="C836" s="181"/>
      <c r="D836" s="275"/>
      <c r="E836" s="351" t="s">
        <v>1468</v>
      </c>
      <c r="F836" s="169">
        <v>4</v>
      </c>
      <c r="G836" s="169"/>
      <c r="H836" s="156"/>
      <c r="I836" s="169"/>
      <c r="J836" s="171"/>
      <c r="K836" s="173"/>
      <c r="L836" s="173"/>
      <c r="M836" s="331"/>
      <c r="N836" s="169"/>
      <c r="O836" s="155" t="s">
        <v>38</v>
      </c>
      <c r="P836" s="178"/>
      <c r="Q836" s="178"/>
      <c r="R836" s="178"/>
      <c r="S836" s="178"/>
      <c r="T836" s="178"/>
      <c r="U836" s="178"/>
      <c r="V836" s="251"/>
      <c r="AB836" s="98">
        <f t="shared" si="15"/>
        <v>0</v>
      </c>
    </row>
    <row r="837" spans="1:28" ht="13.5">
      <c r="A837" s="615">
        <v>58</v>
      </c>
      <c r="B837" s="144">
        <v>800</v>
      </c>
      <c r="C837" s="181" t="s">
        <v>1409</v>
      </c>
      <c r="D837" s="275" t="s">
        <v>1556</v>
      </c>
      <c r="E837" s="351" t="s">
        <v>1557</v>
      </c>
      <c r="F837" s="169">
        <v>6.57</v>
      </c>
      <c r="G837" s="2" t="s">
        <v>35</v>
      </c>
      <c r="H837" s="156" t="s">
        <v>1558</v>
      </c>
      <c r="I837" s="169">
        <v>34.71</v>
      </c>
      <c r="J837" s="171"/>
      <c r="K837" s="173"/>
      <c r="L837" s="173"/>
      <c r="M837" s="328">
        <v>34.71</v>
      </c>
      <c r="N837" s="169">
        <v>101.42</v>
      </c>
      <c r="O837" s="155" t="s">
        <v>38</v>
      </c>
      <c r="P837" s="178"/>
      <c r="Q837" s="178"/>
      <c r="R837" s="178"/>
      <c r="S837" s="178"/>
      <c r="T837" s="178"/>
      <c r="U837" s="178"/>
      <c r="V837" s="251"/>
      <c r="AB837" s="98">
        <f t="shared" si="15"/>
        <v>-32</v>
      </c>
    </row>
    <row r="838" spans="1:28" ht="13.5">
      <c r="A838" s="615"/>
      <c r="B838" s="144">
        <v>801</v>
      </c>
      <c r="C838" s="181"/>
      <c r="D838" s="275"/>
      <c r="E838" s="351" t="s">
        <v>1557</v>
      </c>
      <c r="F838" s="169">
        <v>6.57</v>
      </c>
      <c r="H838" s="156"/>
      <c r="I838" s="169"/>
      <c r="J838" s="171"/>
      <c r="K838" s="173"/>
      <c r="L838" s="173"/>
      <c r="M838" s="331"/>
      <c r="N838" s="169"/>
      <c r="O838" s="155" t="s">
        <v>38</v>
      </c>
      <c r="P838" s="178"/>
      <c r="Q838" s="178"/>
      <c r="R838" s="178"/>
      <c r="S838" s="178"/>
      <c r="T838" s="178"/>
      <c r="U838" s="178"/>
      <c r="V838" s="251"/>
      <c r="AB838" s="98">
        <f t="shared" si="15"/>
        <v>0</v>
      </c>
    </row>
    <row r="839" spans="1:28" ht="13.5">
      <c r="A839" s="615">
        <v>59</v>
      </c>
      <c r="B839" s="144">
        <v>802</v>
      </c>
      <c r="C839" s="181" t="s">
        <v>1409</v>
      </c>
      <c r="D839" s="275" t="s">
        <v>1559</v>
      </c>
      <c r="E839" s="351" t="s">
        <v>1560</v>
      </c>
      <c r="F839" s="169">
        <v>0.5</v>
      </c>
      <c r="G839" s="2" t="s">
        <v>437</v>
      </c>
      <c r="H839" s="156" t="s">
        <v>1427</v>
      </c>
      <c r="I839" s="169">
        <v>3</v>
      </c>
      <c r="J839" s="171"/>
      <c r="K839" s="173"/>
      <c r="L839" s="173"/>
      <c r="M839" s="195">
        <v>3</v>
      </c>
      <c r="N839" s="169">
        <v>13.8</v>
      </c>
      <c r="O839" s="155" t="s">
        <v>128</v>
      </c>
      <c r="P839" s="178"/>
      <c r="Q839" s="178"/>
      <c r="R839" s="178"/>
      <c r="S839" s="178"/>
      <c r="T839" s="178"/>
      <c r="U839" s="178"/>
      <c r="V839" s="251"/>
      <c r="AB839" s="98">
        <f t="shared" si="15"/>
        <v>-7.800000000000001</v>
      </c>
    </row>
    <row r="840" spans="1:28" ht="13.5">
      <c r="A840" s="615">
        <v>60</v>
      </c>
      <c r="B840" s="144">
        <v>803</v>
      </c>
      <c r="C840" s="181" t="s">
        <v>1409</v>
      </c>
      <c r="D840" s="275" t="s">
        <v>1561</v>
      </c>
      <c r="E840" s="351" t="s">
        <v>74</v>
      </c>
      <c r="F840" s="169">
        <v>4</v>
      </c>
      <c r="G840" s="2" t="s">
        <v>35</v>
      </c>
      <c r="H840" s="156" t="s">
        <v>1562</v>
      </c>
      <c r="I840" s="169">
        <v>13.5</v>
      </c>
      <c r="J840" s="171"/>
      <c r="K840" s="173"/>
      <c r="L840" s="173"/>
      <c r="M840" s="195">
        <v>13.5</v>
      </c>
      <c r="N840" s="169">
        <v>27</v>
      </c>
      <c r="O840" s="155" t="s">
        <v>38</v>
      </c>
      <c r="P840" s="178"/>
      <c r="Q840" s="178"/>
      <c r="R840" s="178"/>
      <c r="S840" s="178"/>
      <c r="T840" s="178"/>
      <c r="U840" s="178"/>
      <c r="V840" s="251"/>
      <c r="AB840" s="98">
        <f t="shared" si="15"/>
        <v>0</v>
      </c>
    </row>
    <row r="841" spans="1:28" ht="13.5">
      <c r="A841" s="615">
        <v>61</v>
      </c>
      <c r="B841" s="144">
        <v>804</v>
      </c>
      <c r="C841" s="181" t="s">
        <v>1409</v>
      </c>
      <c r="D841" s="275" t="s">
        <v>1563</v>
      </c>
      <c r="E841" s="351" t="s">
        <v>1030</v>
      </c>
      <c r="F841" s="169">
        <v>1</v>
      </c>
      <c r="G841" s="2" t="s">
        <v>35</v>
      </c>
      <c r="H841" s="156" t="s">
        <v>990</v>
      </c>
      <c r="I841" s="169">
        <v>6</v>
      </c>
      <c r="J841" s="171"/>
      <c r="K841" s="173"/>
      <c r="L841" s="173"/>
      <c r="M841" s="195">
        <v>6</v>
      </c>
      <c r="N841" s="169">
        <v>15.5</v>
      </c>
      <c r="O841" s="155" t="s">
        <v>128</v>
      </c>
      <c r="P841" s="178"/>
      <c r="Q841" s="178"/>
      <c r="R841" s="178"/>
      <c r="S841" s="178"/>
      <c r="T841" s="178"/>
      <c r="U841" s="178"/>
      <c r="V841" s="251"/>
      <c r="AB841" s="98">
        <f t="shared" si="15"/>
        <v>-3.5</v>
      </c>
    </row>
    <row r="842" spans="1:28" ht="13.5">
      <c r="A842" s="615">
        <v>62</v>
      </c>
      <c r="B842" s="144">
        <v>805</v>
      </c>
      <c r="C842" s="181" t="s">
        <v>1409</v>
      </c>
      <c r="D842" s="275" t="s">
        <v>1564</v>
      </c>
      <c r="E842" s="351" t="s">
        <v>1565</v>
      </c>
      <c r="F842" s="169">
        <v>0.5</v>
      </c>
      <c r="G842" s="2" t="s">
        <v>437</v>
      </c>
      <c r="H842" s="156" t="s">
        <v>902</v>
      </c>
      <c r="I842" s="169">
        <v>3</v>
      </c>
      <c r="J842" s="171"/>
      <c r="K842" s="173"/>
      <c r="L842" s="173"/>
      <c r="M842" s="195">
        <v>3</v>
      </c>
      <c r="N842" s="169">
        <v>6</v>
      </c>
      <c r="O842" s="155" t="s">
        <v>128</v>
      </c>
      <c r="P842" s="178"/>
      <c r="Q842" s="178"/>
      <c r="R842" s="178"/>
      <c r="S842" s="178"/>
      <c r="T842" s="178"/>
      <c r="U842" s="178"/>
      <c r="V842" s="251"/>
      <c r="AB842" s="98">
        <f t="shared" si="15"/>
        <v>0</v>
      </c>
    </row>
    <row r="843" spans="1:28" ht="13.5">
      <c r="A843" s="615">
        <v>63</v>
      </c>
      <c r="B843" s="144">
        <v>806</v>
      </c>
      <c r="C843" s="181" t="s">
        <v>1409</v>
      </c>
      <c r="D843" s="275" t="s">
        <v>1566</v>
      </c>
      <c r="E843" s="351" t="s">
        <v>1567</v>
      </c>
      <c r="F843" s="169">
        <v>0.5</v>
      </c>
      <c r="G843" s="2" t="s">
        <v>437</v>
      </c>
      <c r="H843" s="156" t="s">
        <v>1427</v>
      </c>
      <c r="I843" s="169">
        <v>3</v>
      </c>
      <c r="J843" s="171"/>
      <c r="K843" s="173"/>
      <c r="L843" s="173"/>
      <c r="M843" s="195">
        <v>3</v>
      </c>
      <c r="N843" s="169">
        <v>8.8</v>
      </c>
      <c r="O843" s="155" t="s">
        <v>128</v>
      </c>
      <c r="P843" s="178"/>
      <c r="Q843" s="178"/>
      <c r="R843" s="178"/>
      <c r="S843" s="178"/>
      <c r="T843" s="178"/>
      <c r="U843" s="178"/>
      <c r="V843" s="251"/>
      <c r="AB843" s="98">
        <f t="shared" si="15"/>
        <v>-2.8000000000000007</v>
      </c>
    </row>
    <row r="844" spans="1:28" ht="13.5">
      <c r="A844" s="615">
        <v>64</v>
      </c>
      <c r="B844" s="144">
        <v>807</v>
      </c>
      <c r="C844" s="181" t="s">
        <v>1409</v>
      </c>
      <c r="D844" s="275" t="s">
        <v>1568</v>
      </c>
      <c r="E844" s="351" t="s">
        <v>513</v>
      </c>
      <c r="F844" s="169">
        <v>2</v>
      </c>
      <c r="G844" s="169" t="s">
        <v>69</v>
      </c>
      <c r="H844" s="156" t="s">
        <v>860</v>
      </c>
      <c r="I844" s="169">
        <v>17</v>
      </c>
      <c r="J844" s="171"/>
      <c r="K844" s="173"/>
      <c r="L844" s="173"/>
      <c r="M844" s="328">
        <v>17</v>
      </c>
      <c r="N844" s="169">
        <v>78.8</v>
      </c>
      <c r="O844" s="155" t="s">
        <v>38</v>
      </c>
      <c r="P844" s="178"/>
      <c r="Q844" s="178"/>
      <c r="R844" s="178"/>
      <c r="S844" s="178"/>
      <c r="T844" s="178"/>
      <c r="U844" s="178"/>
      <c r="V844" s="251"/>
      <c r="AB844" s="98">
        <f t="shared" si="15"/>
        <v>-44.8</v>
      </c>
    </row>
    <row r="845" spans="1:28" ht="13.5">
      <c r="A845" s="615"/>
      <c r="B845" s="144">
        <v>808</v>
      </c>
      <c r="C845" s="181"/>
      <c r="D845" s="275"/>
      <c r="E845" s="351" t="s">
        <v>513</v>
      </c>
      <c r="F845" s="169">
        <v>2</v>
      </c>
      <c r="G845" s="169"/>
      <c r="H845" s="156"/>
      <c r="I845" s="169"/>
      <c r="J845" s="171"/>
      <c r="K845" s="173"/>
      <c r="L845" s="173"/>
      <c r="M845" s="331"/>
      <c r="N845" s="169"/>
      <c r="O845" s="155" t="s">
        <v>38</v>
      </c>
      <c r="P845" s="178"/>
      <c r="Q845" s="178"/>
      <c r="R845" s="178"/>
      <c r="S845" s="178"/>
      <c r="T845" s="178"/>
      <c r="U845" s="178"/>
      <c r="V845" s="251"/>
      <c r="AB845" s="98">
        <f t="shared" si="15"/>
        <v>0</v>
      </c>
    </row>
    <row r="846" spans="1:28" s="121" customFormat="1" ht="13.5">
      <c r="A846" s="614">
        <v>65</v>
      </c>
      <c r="B846" s="144">
        <v>809</v>
      </c>
      <c r="C846" s="573" t="s">
        <v>1409</v>
      </c>
      <c r="D846" s="574" t="s">
        <v>1569</v>
      </c>
      <c r="E846" s="573" t="s">
        <v>1570</v>
      </c>
      <c r="F846" s="373">
        <v>2</v>
      </c>
      <c r="G846" s="2" t="s">
        <v>437</v>
      </c>
      <c r="H846" s="388" t="s">
        <v>833</v>
      </c>
      <c r="I846" s="391">
        <v>17</v>
      </c>
      <c r="J846" s="369"/>
      <c r="K846" s="373"/>
      <c r="L846" s="373"/>
      <c r="M846" s="2">
        <v>16.25</v>
      </c>
      <c r="N846" s="189">
        <v>32.5</v>
      </c>
      <c r="O846" s="388" t="s">
        <v>128</v>
      </c>
      <c r="P846" s="594"/>
      <c r="Q846" s="594"/>
      <c r="R846" s="594"/>
      <c r="S846" s="594"/>
      <c r="T846" s="594"/>
      <c r="U846" s="594"/>
      <c r="V846" s="594"/>
      <c r="W846" t="s">
        <v>1422</v>
      </c>
      <c r="Z846"/>
      <c r="AB846" s="98">
        <f t="shared" si="15"/>
        <v>0</v>
      </c>
    </row>
    <row r="847" spans="1:28" s="121" customFormat="1" ht="13.5">
      <c r="A847" s="614"/>
      <c r="B847" s="144">
        <v>810</v>
      </c>
      <c r="C847" s="573"/>
      <c r="D847" s="574"/>
      <c r="E847" s="573" t="s">
        <v>1570</v>
      </c>
      <c r="F847" s="373">
        <v>2</v>
      </c>
      <c r="G847" s="2"/>
      <c r="H847" s="388"/>
      <c r="I847" s="391"/>
      <c r="J847" s="369"/>
      <c r="K847" s="373"/>
      <c r="L847" s="373"/>
      <c r="M847" s="2"/>
      <c r="N847" s="189"/>
      <c r="O847" s="388" t="s">
        <v>128</v>
      </c>
      <c r="P847" s="594"/>
      <c r="Q847" s="594"/>
      <c r="R847" s="594"/>
      <c r="S847" s="594"/>
      <c r="T847" s="594"/>
      <c r="U847" s="594"/>
      <c r="V847" s="594"/>
      <c r="W847"/>
      <c r="Z847"/>
      <c r="AB847" s="98">
        <f t="shared" si="15"/>
        <v>0</v>
      </c>
    </row>
    <row r="848" spans="1:28" ht="13.5">
      <c r="A848" s="615">
        <v>66</v>
      </c>
      <c r="B848" s="144">
        <v>811</v>
      </c>
      <c r="C848" s="181" t="s">
        <v>1409</v>
      </c>
      <c r="D848" s="275" t="s">
        <v>1571</v>
      </c>
      <c r="E848" s="351" t="s">
        <v>1572</v>
      </c>
      <c r="F848" s="169">
        <v>2</v>
      </c>
      <c r="G848" s="2" t="s">
        <v>437</v>
      </c>
      <c r="H848" s="156" t="s">
        <v>1149</v>
      </c>
      <c r="I848" s="169">
        <v>12.256</v>
      </c>
      <c r="J848" s="171"/>
      <c r="K848" s="173"/>
      <c r="L848" s="173"/>
      <c r="M848" s="328">
        <v>12.22</v>
      </c>
      <c r="N848" s="169">
        <v>30.3</v>
      </c>
      <c r="O848" s="210" t="s">
        <v>128</v>
      </c>
      <c r="P848" s="178"/>
      <c r="Q848" s="178"/>
      <c r="R848" s="178"/>
      <c r="S848" s="178"/>
      <c r="T848" s="178"/>
      <c r="U848" s="178"/>
      <c r="V848" s="251"/>
      <c r="AB848" s="98">
        <f t="shared" si="15"/>
        <v>-5.859999999999999</v>
      </c>
    </row>
    <row r="849" spans="1:28" ht="13.5">
      <c r="A849" s="615"/>
      <c r="B849" s="144">
        <v>812</v>
      </c>
      <c r="C849" s="181"/>
      <c r="D849" s="275"/>
      <c r="E849" s="351" t="s">
        <v>1573</v>
      </c>
      <c r="F849" s="169">
        <v>0.62</v>
      </c>
      <c r="H849" s="156"/>
      <c r="I849" s="169"/>
      <c r="J849" s="171"/>
      <c r="K849" s="173"/>
      <c r="L849" s="173"/>
      <c r="M849" s="331"/>
      <c r="N849" s="169"/>
      <c r="O849" s="210" t="s">
        <v>128</v>
      </c>
      <c r="P849" s="178"/>
      <c r="Q849" s="178"/>
      <c r="R849" s="178"/>
      <c r="S849" s="178"/>
      <c r="T849" s="178"/>
      <c r="U849" s="178"/>
      <c r="V849" s="251"/>
      <c r="AB849" s="98">
        <f t="shared" si="15"/>
        <v>0</v>
      </c>
    </row>
    <row r="850" spans="1:28" ht="13.5">
      <c r="A850" s="615">
        <v>67</v>
      </c>
      <c r="B850" s="144">
        <v>813</v>
      </c>
      <c r="C850" s="181" t="s">
        <v>1409</v>
      </c>
      <c r="D850" s="275" t="s">
        <v>1574</v>
      </c>
      <c r="E850" s="351" t="s">
        <v>1575</v>
      </c>
      <c r="F850" s="169">
        <v>10</v>
      </c>
      <c r="G850" s="2" t="s">
        <v>35</v>
      </c>
      <c r="H850" s="156" t="s">
        <v>1022</v>
      </c>
      <c r="I850" s="169">
        <v>67.5</v>
      </c>
      <c r="J850" s="171"/>
      <c r="K850" s="173"/>
      <c r="L850" s="173"/>
      <c r="M850" s="328">
        <v>67.5</v>
      </c>
      <c r="N850" s="169">
        <v>135</v>
      </c>
      <c r="O850" s="155" t="s">
        <v>38</v>
      </c>
      <c r="P850" s="178"/>
      <c r="Q850" s="178"/>
      <c r="R850" s="178"/>
      <c r="S850" s="178"/>
      <c r="T850" s="178"/>
      <c r="U850" s="178"/>
      <c r="V850" s="251"/>
      <c r="AB850" s="98">
        <f t="shared" si="15"/>
        <v>0</v>
      </c>
    </row>
    <row r="851" spans="1:28" ht="13.5">
      <c r="A851" s="615"/>
      <c r="B851" s="144">
        <v>814</v>
      </c>
      <c r="C851" s="181"/>
      <c r="D851" s="275"/>
      <c r="E851" s="351" t="s">
        <v>1575</v>
      </c>
      <c r="F851" s="169">
        <v>10</v>
      </c>
      <c r="H851" s="156"/>
      <c r="I851" s="169"/>
      <c r="J851" s="171"/>
      <c r="K851" s="173"/>
      <c r="L851" s="173"/>
      <c r="M851" s="330"/>
      <c r="N851" s="169"/>
      <c r="O851" s="155" t="s">
        <v>38</v>
      </c>
      <c r="P851" s="178"/>
      <c r="Q851" s="178"/>
      <c r="R851" s="178"/>
      <c r="S851" s="178"/>
      <c r="T851" s="178"/>
      <c r="U851" s="178"/>
      <c r="V851" s="251"/>
      <c r="AB851" s="98">
        <f t="shared" si="15"/>
        <v>0</v>
      </c>
    </row>
    <row r="852" spans="1:28" ht="13.5">
      <c r="A852" s="615"/>
      <c r="B852" s="144">
        <v>815</v>
      </c>
      <c r="C852" s="181"/>
      <c r="D852" s="275"/>
      <c r="E852" s="351" t="s">
        <v>1575</v>
      </c>
      <c r="F852" s="169">
        <v>10</v>
      </c>
      <c r="H852" s="156"/>
      <c r="I852" s="169"/>
      <c r="J852" s="171"/>
      <c r="K852" s="173"/>
      <c r="L852" s="173"/>
      <c r="M852" s="331"/>
      <c r="N852" s="169"/>
      <c r="O852" s="155" t="s">
        <v>38</v>
      </c>
      <c r="P852" s="178"/>
      <c r="Q852" s="178"/>
      <c r="R852" s="178"/>
      <c r="S852" s="178"/>
      <c r="T852" s="178"/>
      <c r="U852" s="178"/>
      <c r="V852" s="251"/>
      <c r="AB852" s="98">
        <f t="shared" si="15"/>
        <v>0</v>
      </c>
    </row>
    <row r="853" spans="1:28" s="121" customFormat="1" ht="13.5">
      <c r="A853" s="614">
        <v>68</v>
      </c>
      <c r="B853" s="144">
        <v>816</v>
      </c>
      <c r="C853" s="573" t="s">
        <v>1409</v>
      </c>
      <c r="D853" s="574" t="s">
        <v>1576</v>
      </c>
      <c r="E853" s="573" t="s">
        <v>1577</v>
      </c>
      <c r="F853" s="373">
        <v>1.5</v>
      </c>
      <c r="G853" s="2" t="s">
        <v>437</v>
      </c>
      <c r="H853" s="388" t="s">
        <v>1578</v>
      </c>
      <c r="I853" s="391">
        <v>23.75</v>
      </c>
      <c r="J853" s="369"/>
      <c r="K853" s="373"/>
      <c r="L853" s="373"/>
      <c r="M853" s="2">
        <v>18.45</v>
      </c>
      <c r="N853" s="189">
        <v>36.9</v>
      </c>
      <c r="O853" s="388" t="s">
        <v>128</v>
      </c>
      <c r="P853" s="594"/>
      <c r="Q853" s="594"/>
      <c r="R853" s="594"/>
      <c r="S853" s="594"/>
      <c r="T853" s="594"/>
      <c r="U853" s="594"/>
      <c r="V853" s="594"/>
      <c r="W853" t="s">
        <v>1422</v>
      </c>
      <c r="Z853"/>
      <c r="AB853" s="98">
        <f t="shared" si="15"/>
        <v>0</v>
      </c>
    </row>
    <row r="854" spans="1:28" s="121" customFormat="1" ht="13.5">
      <c r="A854" s="614"/>
      <c r="B854" s="144">
        <v>817</v>
      </c>
      <c r="C854" s="573"/>
      <c r="D854" s="574"/>
      <c r="E854" s="573" t="s">
        <v>1579</v>
      </c>
      <c r="F854" s="373">
        <v>6</v>
      </c>
      <c r="G854" s="2"/>
      <c r="H854" s="388"/>
      <c r="I854" s="391"/>
      <c r="J854" s="369"/>
      <c r="K854" s="373"/>
      <c r="L854" s="373"/>
      <c r="M854" s="2"/>
      <c r="N854" s="189"/>
      <c r="O854" s="388" t="s">
        <v>128</v>
      </c>
      <c r="P854" s="594"/>
      <c r="Q854" s="594"/>
      <c r="R854" s="594"/>
      <c r="S854" s="594"/>
      <c r="T854" s="594"/>
      <c r="U854" s="594"/>
      <c r="V854" s="594"/>
      <c r="W854"/>
      <c r="Z854"/>
      <c r="AB854" s="98">
        <f t="shared" si="15"/>
        <v>0</v>
      </c>
    </row>
    <row r="855" spans="1:28" ht="13.5">
      <c r="A855" s="615">
        <v>69</v>
      </c>
      <c r="B855" s="144">
        <v>818</v>
      </c>
      <c r="C855" s="181" t="s">
        <v>1409</v>
      </c>
      <c r="D855" s="275" t="s">
        <v>1580</v>
      </c>
      <c r="E855" s="351" t="s">
        <v>934</v>
      </c>
      <c r="F855" s="169">
        <v>2</v>
      </c>
      <c r="G855" s="2" t="s">
        <v>35</v>
      </c>
      <c r="H855" s="156" t="s">
        <v>1013</v>
      </c>
      <c r="I855" s="169">
        <v>8.5</v>
      </c>
      <c r="J855" s="171"/>
      <c r="K855" s="173"/>
      <c r="L855" s="173"/>
      <c r="M855" s="195">
        <v>8.5</v>
      </c>
      <c r="N855" s="169">
        <v>22</v>
      </c>
      <c r="O855" s="210" t="s">
        <v>128</v>
      </c>
      <c r="P855" s="178"/>
      <c r="Q855" s="178"/>
      <c r="R855" s="178"/>
      <c r="S855" s="178"/>
      <c r="T855" s="178"/>
      <c r="U855" s="178"/>
      <c r="V855" s="251"/>
      <c r="AB855" s="98">
        <f t="shared" si="15"/>
        <v>-5</v>
      </c>
    </row>
    <row r="856" spans="1:28" s="121" customFormat="1" ht="13.5">
      <c r="A856" s="614">
        <v>70</v>
      </c>
      <c r="B856" s="144">
        <v>819</v>
      </c>
      <c r="C856" s="573" t="s">
        <v>1409</v>
      </c>
      <c r="D856" s="574" t="s">
        <v>1581</v>
      </c>
      <c r="E856" s="573" t="s">
        <v>1582</v>
      </c>
      <c r="F856" s="373">
        <v>6.7</v>
      </c>
      <c r="G856" s="2" t="s">
        <v>35</v>
      </c>
      <c r="H856" s="388" t="s">
        <v>833</v>
      </c>
      <c r="I856" s="391">
        <v>35.1</v>
      </c>
      <c r="J856" s="369"/>
      <c r="K856" s="373"/>
      <c r="L856" s="373"/>
      <c r="M856" s="2">
        <v>34.75</v>
      </c>
      <c r="N856" s="189">
        <v>69.5</v>
      </c>
      <c r="O856" s="388" t="s">
        <v>38</v>
      </c>
      <c r="P856" s="594"/>
      <c r="Q856" s="594"/>
      <c r="R856" s="594"/>
      <c r="S856" s="594"/>
      <c r="T856" s="594"/>
      <c r="U856" s="594"/>
      <c r="V856" s="594"/>
      <c r="W856" t="s">
        <v>1422</v>
      </c>
      <c r="Z856"/>
      <c r="AB856" s="98">
        <f t="shared" si="15"/>
        <v>0</v>
      </c>
    </row>
    <row r="857" spans="1:28" s="121" customFormat="1" ht="13.5">
      <c r="A857" s="614"/>
      <c r="B857" s="144">
        <v>820</v>
      </c>
      <c r="C857" s="573"/>
      <c r="D857" s="574"/>
      <c r="E857" s="573" t="s">
        <v>1582</v>
      </c>
      <c r="F857" s="373">
        <v>6.7</v>
      </c>
      <c r="G857" s="2"/>
      <c r="H857" s="388"/>
      <c r="I857" s="391"/>
      <c r="J857" s="369"/>
      <c r="K857" s="373"/>
      <c r="L857" s="373"/>
      <c r="M857" s="2"/>
      <c r="N857" s="189"/>
      <c r="O857" s="388" t="s">
        <v>38</v>
      </c>
      <c r="P857" s="594"/>
      <c r="Q857" s="594"/>
      <c r="R857" s="594"/>
      <c r="S857" s="594"/>
      <c r="T857" s="594"/>
      <c r="U857" s="594"/>
      <c r="V857" s="594"/>
      <c r="W857"/>
      <c r="Z857"/>
      <c r="AB857" s="98">
        <f t="shared" si="15"/>
        <v>0</v>
      </c>
    </row>
    <row r="858" spans="1:28" ht="13.5">
      <c r="A858" s="615">
        <v>71</v>
      </c>
      <c r="B858" s="144">
        <v>821</v>
      </c>
      <c r="C858" s="181" t="s">
        <v>1409</v>
      </c>
      <c r="D858" s="275" t="s">
        <v>1583</v>
      </c>
      <c r="E858" s="351" t="s">
        <v>1343</v>
      </c>
      <c r="F858" s="169">
        <v>2</v>
      </c>
      <c r="G858" s="2" t="s">
        <v>35</v>
      </c>
      <c r="H858" s="156" t="s">
        <v>1584</v>
      </c>
      <c r="I858" s="169">
        <v>8.5</v>
      </c>
      <c r="J858" s="171"/>
      <c r="K858" s="173"/>
      <c r="L858" s="173"/>
      <c r="M858" s="195">
        <v>8.5</v>
      </c>
      <c r="N858" s="169">
        <v>26.42</v>
      </c>
      <c r="O858" s="210" t="s">
        <v>128</v>
      </c>
      <c r="P858" s="178"/>
      <c r="Q858" s="178"/>
      <c r="R858" s="178"/>
      <c r="S858" s="178"/>
      <c r="T858" s="178"/>
      <c r="U858" s="178"/>
      <c r="V858" s="251"/>
      <c r="AB858" s="98">
        <f t="shared" si="15"/>
        <v>-9.420000000000002</v>
      </c>
    </row>
    <row r="859" spans="1:28" s="121" customFormat="1" ht="13.5">
      <c r="A859" s="614">
        <v>72</v>
      </c>
      <c r="B859" s="144">
        <v>822</v>
      </c>
      <c r="C859" s="573" t="s">
        <v>1409</v>
      </c>
      <c r="D859" s="574" t="s">
        <v>1585</v>
      </c>
      <c r="E859" s="573" t="s">
        <v>642</v>
      </c>
      <c r="F859" s="373">
        <v>2</v>
      </c>
      <c r="G859" s="2" t="s">
        <v>35</v>
      </c>
      <c r="H859" s="388" t="s">
        <v>1586</v>
      </c>
      <c r="I859" s="391">
        <v>25</v>
      </c>
      <c r="J859" s="369"/>
      <c r="K859" s="373"/>
      <c r="L859" s="373"/>
      <c r="M859" s="2">
        <v>23.25</v>
      </c>
      <c r="N859" s="391">
        <v>46.5</v>
      </c>
      <c r="O859" s="388" t="s">
        <v>38</v>
      </c>
      <c r="P859" s="594"/>
      <c r="Q859" s="594"/>
      <c r="R859" s="594"/>
      <c r="S859" s="594"/>
      <c r="T859" s="594"/>
      <c r="U859" s="594"/>
      <c r="V859" s="594"/>
      <c r="W859" t="s">
        <v>1422</v>
      </c>
      <c r="Z859"/>
      <c r="AB859" s="98">
        <f t="shared" si="15"/>
        <v>0</v>
      </c>
    </row>
    <row r="860" spans="1:28" s="121" customFormat="1" ht="13.5">
      <c r="A860" s="614"/>
      <c r="B860" s="144">
        <v>823</v>
      </c>
      <c r="C860" s="573"/>
      <c r="D860" s="574"/>
      <c r="E860" s="573" t="s">
        <v>1587</v>
      </c>
      <c r="F860" s="373">
        <v>6</v>
      </c>
      <c r="G860" s="2"/>
      <c r="H860" s="388"/>
      <c r="I860" s="391"/>
      <c r="J860" s="369"/>
      <c r="K860" s="373"/>
      <c r="L860" s="373"/>
      <c r="M860" s="2"/>
      <c r="N860" s="391"/>
      <c r="O860" s="388" t="s">
        <v>38</v>
      </c>
      <c r="P860" s="594"/>
      <c r="Q860" s="594"/>
      <c r="R860" s="594"/>
      <c r="S860" s="594"/>
      <c r="T860" s="594"/>
      <c r="U860" s="594"/>
      <c r="V860" s="594"/>
      <c r="W860"/>
      <c r="Z860"/>
      <c r="AB860" s="98">
        <f t="shared" si="15"/>
        <v>0</v>
      </c>
    </row>
    <row r="861" spans="1:28" ht="13.5">
      <c r="A861" s="615">
        <v>73</v>
      </c>
      <c r="B861" s="144">
        <v>824</v>
      </c>
      <c r="C861" s="181" t="s">
        <v>1409</v>
      </c>
      <c r="D861" s="275" t="s">
        <v>1588</v>
      </c>
      <c r="E861" s="351" t="s">
        <v>1589</v>
      </c>
      <c r="F861" s="169">
        <v>2</v>
      </c>
      <c r="G861" s="2" t="s">
        <v>35</v>
      </c>
      <c r="H861" s="156" t="s">
        <v>1513</v>
      </c>
      <c r="I861" s="169">
        <v>8.5</v>
      </c>
      <c r="J861" s="171"/>
      <c r="K861" s="173"/>
      <c r="L861" s="173"/>
      <c r="M861" s="195">
        <v>8.5</v>
      </c>
      <c r="N861" s="169">
        <v>23.89</v>
      </c>
      <c r="O861" s="210" t="s">
        <v>38</v>
      </c>
      <c r="P861" s="178"/>
      <c r="Q861" s="178"/>
      <c r="R861" s="178"/>
      <c r="S861" s="178"/>
      <c r="T861" s="178"/>
      <c r="U861" s="178"/>
      <c r="V861" s="251"/>
      <c r="AB861" s="98">
        <f t="shared" si="15"/>
        <v>-6.890000000000001</v>
      </c>
    </row>
    <row r="862" spans="1:28" ht="13.5">
      <c r="A862" s="615">
        <v>74</v>
      </c>
      <c r="B862" s="144">
        <v>825</v>
      </c>
      <c r="C862" s="181" t="s">
        <v>1409</v>
      </c>
      <c r="D862" s="275" t="s">
        <v>1590</v>
      </c>
      <c r="E862" s="351" t="s">
        <v>1591</v>
      </c>
      <c r="F862" s="169">
        <v>1.5</v>
      </c>
      <c r="G862" s="2" t="s">
        <v>437</v>
      </c>
      <c r="H862" s="156" t="s">
        <v>1424</v>
      </c>
      <c r="I862" s="169">
        <v>14.5</v>
      </c>
      <c r="J862" s="171"/>
      <c r="K862" s="173"/>
      <c r="L862" s="173"/>
      <c r="M862" s="172">
        <v>14.5</v>
      </c>
      <c r="N862" s="169">
        <v>29</v>
      </c>
      <c r="O862" s="155" t="s">
        <v>1462</v>
      </c>
      <c r="P862" s="178"/>
      <c r="Q862" s="178"/>
      <c r="R862" s="178"/>
      <c r="S862" s="178"/>
      <c r="T862" s="178"/>
      <c r="U862" s="178"/>
      <c r="V862" s="251"/>
      <c r="AB862" s="98">
        <f t="shared" si="15"/>
        <v>0</v>
      </c>
    </row>
    <row r="863" spans="1:28" ht="13.5">
      <c r="A863" s="615"/>
      <c r="B863" s="144">
        <v>826</v>
      </c>
      <c r="C863" s="181"/>
      <c r="D863" s="275"/>
      <c r="E863" s="351" t="s">
        <v>1591</v>
      </c>
      <c r="F863" s="169">
        <v>1.5</v>
      </c>
      <c r="H863" s="156"/>
      <c r="I863" s="169"/>
      <c r="J863" s="171"/>
      <c r="K863" s="173"/>
      <c r="L863" s="173"/>
      <c r="M863" s="172"/>
      <c r="N863" s="169"/>
      <c r="O863" s="155" t="s">
        <v>1462</v>
      </c>
      <c r="P863" s="178"/>
      <c r="Q863" s="178"/>
      <c r="R863" s="178"/>
      <c r="S863" s="178"/>
      <c r="T863" s="178"/>
      <c r="U863" s="178"/>
      <c r="V863" s="251"/>
      <c r="AB863" s="98">
        <f t="shared" si="15"/>
        <v>0</v>
      </c>
    </row>
    <row r="864" spans="1:28" ht="13.5">
      <c r="A864" s="615">
        <v>75</v>
      </c>
      <c r="B864" s="144">
        <v>827</v>
      </c>
      <c r="C864" s="181" t="s">
        <v>1409</v>
      </c>
      <c r="D864" s="275" t="s">
        <v>1592</v>
      </c>
      <c r="E864" s="351" t="s">
        <v>580</v>
      </c>
      <c r="F864" s="169">
        <v>1</v>
      </c>
      <c r="G864" s="2" t="s">
        <v>437</v>
      </c>
      <c r="H864" s="156" t="s">
        <v>1513</v>
      </c>
      <c r="I864" s="169">
        <v>14.5</v>
      </c>
      <c r="J864" s="171"/>
      <c r="K864" s="173"/>
      <c r="L864" s="173"/>
      <c r="M864" s="172">
        <v>14.5</v>
      </c>
      <c r="N864" s="169">
        <v>29</v>
      </c>
      <c r="O864" s="155" t="s">
        <v>1462</v>
      </c>
      <c r="P864" s="178"/>
      <c r="Q864" s="178"/>
      <c r="R864" s="178"/>
      <c r="S864" s="178"/>
      <c r="T864" s="178"/>
      <c r="U864" s="178"/>
      <c r="V864" s="251"/>
      <c r="AB864" s="98">
        <f t="shared" si="15"/>
        <v>0</v>
      </c>
    </row>
    <row r="865" spans="1:28" ht="13.5">
      <c r="A865" s="615"/>
      <c r="B865" s="144">
        <v>828</v>
      </c>
      <c r="C865" s="181"/>
      <c r="D865" s="275"/>
      <c r="E865" s="351" t="s">
        <v>441</v>
      </c>
      <c r="F865" s="169">
        <v>2</v>
      </c>
      <c r="H865" s="156"/>
      <c r="I865" s="169"/>
      <c r="J865" s="171"/>
      <c r="K865" s="173"/>
      <c r="L865" s="173"/>
      <c r="M865" s="172"/>
      <c r="N865" s="169"/>
      <c r="O865" s="155" t="s">
        <v>1462</v>
      </c>
      <c r="P865" s="178"/>
      <c r="Q865" s="178"/>
      <c r="R865" s="178"/>
      <c r="S865" s="178"/>
      <c r="T865" s="178"/>
      <c r="U865" s="178"/>
      <c r="V865" s="251"/>
      <c r="AB865" s="98">
        <f t="shared" si="15"/>
        <v>0</v>
      </c>
    </row>
    <row r="866" spans="1:28" ht="13.5">
      <c r="A866" s="615">
        <v>76</v>
      </c>
      <c r="B866" s="144">
        <v>829</v>
      </c>
      <c r="C866" s="181" t="s">
        <v>1409</v>
      </c>
      <c r="D866" s="275" t="s">
        <v>1593</v>
      </c>
      <c r="E866" s="351" t="s">
        <v>1434</v>
      </c>
      <c r="F866" s="169">
        <v>3</v>
      </c>
      <c r="G866" s="2" t="s">
        <v>437</v>
      </c>
      <c r="H866" s="156" t="s">
        <v>1424</v>
      </c>
      <c r="I866" s="169">
        <v>59.75</v>
      </c>
      <c r="J866" s="171"/>
      <c r="K866" s="173"/>
      <c r="L866" s="173"/>
      <c r="M866" s="172">
        <v>59.75</v>
      </c>
      <c r="N866" s="169">
        <v>119.5</v>
      </c>
      <c r="O866" s="155" t="s">
        <v>128</v>
      </c>
      <c r="P866" s="178"/>
      <c r="Q866" s="178"/>
      <c r="R866" s="178"/>
      <c r="S866" s="178"/>
      <c r="T866" s="178"/>
      <c r="U866" s="178"/>
      <c r="V866" s="251"/>
      <c r="AB866" s="98">
        <f t="shared" si="15"/>
        <v>0</v>
      </c>
    </row>
    <row r="867" spans="1:28" ht="13.5">
      <c r="A867" s="615"/>
      <c r="B867" s="144">
        <v>830</v>
      </c>
      <c r="C867" s="181"/>
      <c r="D867" s="275"/>
      <c r="E867" s="351" t="s">
        <v>1594</v>
      </c>
      <c r="F867" s="169">
        <v>2.5</v>
      </c>
      <c r="G867" s="2" t="s">
        <v>437</v>
      </c>
      <c r="H867" s="156" t="s">
        <v>1424</v>
      </c>
      <c r="I867" s="169"/>
      <c r="J867" s="171"/>
      <c r="K867" s="173"/>
      <c r="L867" s="173"/>
      <c r="M867" s="172"/>
      <c r="N867" s="169"/>
      <c r="O867" s="155" t="s">
        <v>128</v>
      </c>
      <c r="P867" s="178"/>
      <c r="Q867" s="178"/>
      <c r="R867" s="178"/>
      <c r="S867" s="178"/>
      <c r="T867" s="178"/>
      <c r="U867" s="178"/>
      <c r="V867" s="251"/>
      <c r="AB867" s="98">
        <f t="shared" si="15"/>
        <v>0</v>
      </c>
    </row>
    <row r="868" spans="1:28" ht="13.5">
      <c r="A868" s="615"/>
      <c r="B868" s="144">
        <v>831</v>
      </c>
      <c r="C868" s="181"/>
      <c r="D868" s="275"/>
      <c r="E868" s="351" t="s">
        <v>1434</v>
      </c>
      <c r="F868" s="169">
        <v>3</v>
      </c>
      <c r="G868" s="2" t="s">
        <v>35</v>
      </c>
      <c r="H868" s="156" t="s">
        <v>1413</v>
      </c>
      <c r="I868" s="169"/>
      <c r="J868" s="171"/>
      <c r="K868" s="173"/>
      <c r="L868" s="173"/>
      <c r="M868" s="172"/>
      <c r="N868" s="169"/>
      <c r="O868" s="210" t="s">
        <v>38</v>
      </c>
      <c r="P868" s="178"/>
      <c r="Q868" s="178"/>
      <c r="R868" s="178"/>
      <c r="S868" s="178"/>
      <c r="T868" s="178"/>
      <c r="U868" s="178"/>
      <c r="V868" s="251"/>
      <c r="AB868" s="98">
        <f t="shared" si="15"/>
        <v>0</v>
      </c>
    </row>
    <row r="869" spans="1:28" ht="13.5">
      <c r="A869" s="615"/>
      <c r="B869" s="144">
        <v>832</v>
      </c>
      <c r="C869" s="181"/>
      <c r="D869" s="275"/>
      <c r="E869" s="351" t="s">
        <v>1434</v>
      </c>
      <c r="F869" s="169">
        <v>3</v>
      </c>
      <c r="G869" s="2" t="s">
        <v>35</v>
      </c>
      <c r="H869" s="156" t="s">
        <v>1413</v>
      </c>
      <c r="I869" s="169"/>
      <c r="J869" s="171"/>
      <c r="K869" s="173"/>
      <c r="L869" s="173"/>
      <c r="M869" s="172"/>
      <c r="N869" s="169"/>
      <c r="O869" s="210" t="s">
        <v>38</v>
      </c>
      <c r="P869" s="178"/>
      <c r="Q869" s="178"/>
      <c r="R869" s="178"/>
      <c r="S869" s="178"/>
      <c r="T869" s="178"/>
      <c r="U869" s="178"/>
      <c r="V869" s="251"/>
      <c r="AB869" s="98">
        <f t="shared" si="15"/>
        <v>0</v>
      </c>
    </row>
    <row r="870" spans="1:28" ht="13.5">
      <c r="A870" s="615"/>
      <c r="B870" s="144">
        <v>833</v>
      </c>
      <c r="C870" s="181"/>
      <c r="D870" s="275"/>
      <c r="E870" s="351" t="s">
        <v>642</v>
      </c>
      <c r="F870" s="169">
        <v>2</v>
      </c>
      <c r="G870" s="2" t="s">
        <v>35</v>
      </c>
      <c r="H870" s="156" t="s">
        <v>1427</v>
      </c>
      <c r="I870" s="169"/>
      <c r="J870" s="171"/>
      <c r="K870" s="173"/>
      <c r="L870" s="173"/>
      <c r="M870" s="172"/>
      <c r="N870" s="169"/>
      <c r="O870" s="210" t="s">
        <v>38</v>
      </c>
      <c r="P870" s="178"/>
      <c r="Q870" s="178"/>
      <c r="R870" s="178"/>
      <c r="S870" s="178"/>
      <c r="T870" s="178"/>
      <c r="U870" s="178"/>
      <c r="V870" s="251"/>
      <c r="AB870" s="98">
        <f aca="true" t="shared" si="16" ref="AB870:AB933">M870*2-N870</f>
        <v>0</v>
      </c>
    </row>
    <row r="871" spans="1:28" ht="13.5">
      <c r="A871" s="615"/>
      <c r="B871" s="144">
        <v>834</v>
      </c>
      <c r="C871" s="181"/>
      <c r="D871" s="275"/>
      <c r="E871" s="351" t="s">
        <v>642</v>
      </c>
      <c r="F871" s="169">
        <v>2</v>
      </c>
      <c r="G871" s="2" t="s">
        <v>35</v>
      </c>
      <c r="H871" s="156" t="s">
        <v>1427</v>
      </c>
      <c r="I871" s="169"/>
      <c r="J871" s="171"/>
      <c r="K871" s="173"/>
      <c r="L871" s="173"/>
      <c r="M871" s="172"/>
      <c r="N871" s="169"/>
      <c r="O871" s="210" t="s">
        <v>38</v>
      </c>
      <c r="P871" s="178"/>
      <c r="Q871" s="178"/>
      <c r="R871" s="178"/>
      <c r="S871" s="178"/>
      <c r="T871" s="178"/>
      <c r="U871" s="178"/>
      <c r="V871" s="251"/>
      <c r="AB871" s="98">
        <f t="shared" si="16"/>
        <v>0</v>
      </c>
    </row>
    <row r="872" spans="1:28" ht="15">
      <c r="A872" s="617">
        <v>1</v>
      </c>
      <c r="B872" s="144">
        <v>835</v>
      </c>
      <c r="C872" s="618" t="s">
        <v>1595</v>
      </c>
      <c r="D872" s="618" t="s">
        <v>1596</v>
      </c>
      <c r="E872" t="s">
        <v>1597</v>
      </c>
      <c r="F872" s="619">
        <v>0.32</v>
      </c>
      <c r="G872" s="42" t="s">
        <v>69</v>
      </c>
      <c r="H872" s="36" t="s">
        <v>1598</v>
      </c>
      <c r="I872" s="648">
        <v>1.98</v>
      </c>
      <c r="J872" s="42"/>
      <c r="K872" s="42"/>
      <c r="L872" s="648"/>
      <c r="M872" s="648">
        <v>5.76</v>
      </c>
      <c r="N872" s="648">
        <v>46.8</v>
      </c>
      <c r="O872" s="313" t="s">
        <v>38</v>
      </c>
      <c r="P872" s="617"/>
      <c r="Q872" s="617"/>
      <c r="R872" s="617"/>
      <c r="S872" s="617"/>
      <c r="T872" s="658"/>
      <c r="U872" s="617"/>
      <c r="V872" s="658"/>
      <c r="W872" t="s">
        <v>1599</v>
      </c>
      <c r="AB872" s="98">
        <f t="shared" si="16"/>
        <v>-35.28</v>
      </c>
    </row>
    <row r="873" spans="1:28" ht="15">
      <c r="A873" s="617"/>
      <c r="B873" s="144">
        <v>836</v>
      </c>
      <c r="C873" s="620"/>
      <c r="D873" s="620"/>
      <c r="E873" t="s">
        <v>1597</v>
      </c>
      <c r="F873" s="619">
        <v>0.32</v>
      </c>
      <c r="G873" s="42" t="s">
        <v>69</v>
      </c>
      <c r="H873" s="36" t="s">
        <v>1598</v>
      </c>
      <c r="I873" s="648">
        <v>1.98</v>
      </c>
      <c r="J873" s="648"/>
      <c r="K873" s="648"/>
      <c r="L873" s="648"/>
      <c r="M873" s="648"/>
      <c r="N873" s="648"/>
      <c r="O873" s="313" t="s">
        <v>38</v>
      </c>
      <c r="P873" s="617"/>
      <c r="Q873" s="621"/>
      <c r="R873" s="617"/>
      <c r="S873" s="617"/>
      <c r="T873" s="658"/>
      <c r="U873" s="617"/>
      <c r="V873" s="659"/>
      <c r="AB873" s="98">
        <f t="shared" si="16"/>
        <v>0</v>
      </c>
    </row>
    <row r="874" spans="1:28" ht="15">
      <c r="A874" s="617"/>
      <c r="B874" s="144">
        <v>837</v>
      </c>
      <c r="C874" s="620"/>
      <c r="D874" s="620"/>
      <c r="E874" t="s">
        <v>1597</v>
      </c>
      <c r="F874" s="619">
        <v>0.32</v>
      </c>
      <c r="G874" s="42" t="s">
        <v>69</v>
      </c>
      <c r="H874" s="36" t="s">
        <v>1598</v>
      </c>
      <c r="I874" s="648">
        <v>1.98</v>
      </c>
      <c r="J874" s="648"/>
      <c r="K874" s="648"/>
      <c r="L874" s="648"/>
      <c r="M874" s="648"/>
      <c r="N874" s="648"/>
      <c r="O874" s="313" t="s">
        <v>38</v>
      </c>
      <c r="P874" s="617"/>
      <c r="Q874" s="621"/>
      <c r="R874" s="617"/>
      <c r="S874" s="617"/>
      <c r="T874" s="658"/>
      <c r="U874" s="617"/>
      <c r="V874" s="659"/>
      <c r="AB874" s="98">
        <f t="shared" si="16"/>
        <v>0</v>
      </c>
    </row>
    <row r="875" spans="1:28" ht="15">
      <c r="A875" s="621">
        <v>2</v>
      </c>
      <c r="B875" s="144">
        <v>838</v>
      </c>
      <c r="C875" s="622" t="s">
        <v>1595</v>
      </c>
      <c r="D875" s="623" t="s">
        <v>1600</v>
      </c>
      <c r="E875" t="s">
        <v>1601</v>
      </c>
      <c r="F875" s="36">
        <v>4</v>
      </c>
      <c r="G875" s="43" t="s">
        <v>35</v>
      </c>
      <c r="H875" t="s">
        <v>1602</v>
      </c>
      <c r="I875" s="36">
        <v>13.5</v>
      </c>
      <c r="J875" s="645"/>
      <c r="K875" s="645"/>
      <c r="L875" s="46"/>
      <c r="M875" s="2">
        <v>40.5</v>
      </c>
      <c r="N875" s="46">
        <v>116.95</v>
      </c>
      <c r="O875" t="s">
        <v>38</v>
      </c>
      <c r="P875" s="626"/>
      <c r="Q875" s="621"/>
      <c r="R875" s="621"/>
      <c r="S875" s="621"/>
      <c r="T875" s="660"/>
      <c r="U875" s="661"/>
      <c r="V875" s="661"/>
      <c r="W875" t="s">
        <v>1603</v>
      </c>
      <c r="AB875" s="98">
        <f t="shared" si="16"/>
        <v>-35.95</v>
      </c>
    </row>
    <row r="876" spans="1:28" ht="15">
      <c r="A876" s="621"/>
      <c r="B876" s="144">
        <v>839</v>
      </c>
      <c r="C876" s="624"/>
      <c r="D876" s="625"/>
      <c r="E876" t="s">
        <v>1601</v>
      </c>
      <c r="F876" s="36">
        <v>4</v>
      </c>
      <c r="G876" s="43" t="s">
        <v>35</v>
      </c>
      <c r="H876" t="s">
        <v>1602</v>
      </c>
      <c r="I876" s="36">
        <v>13.5</v>
      </c>
      <c r="J876" s="46"/>
      <c r="K876" s="46"/>
      <c r="L876" s="649"/>
      <c r="M876" s="649"/>
      <c r="N876" s="649"/>
      <c r="O876" t="s">
        <v>38</v>
      </c>
      <c r="P876" s="626"/>
      <c r="Q876" s="621"/>
      <c r="R876" s="621"/>
      <c r="S876" s="621"/>
      <c r="T876" s="660"/>
      <c r="U876" s="661"/>
      <c r="V876" s="662"/>
      <c r="AB876" s="98">
        <f t="shared" si="16"/>
        <v>0</v>
      </c>
    </row>
    <row r="877" spans="1:28" ht="15">
      <c r="A877" s="621"/>
      <c r="B877" s="144">
        <v>840</v>
      </c>
      <c r="C877" s="624"/>
      <c r="D877" s="625"/>
      <c r="E877" t="s">
        <v>1601</v>
      </c>
      <c r="F877" s="36">
        <v>4</v>
      </c>
      <c r="G877" s="43" t="s">
        <v>35</v>
      </c>
      <c r="H877" t="s">
        <v>1602</v>
      </c>
      <c r="I877" s="36">
        <v>13.5</v>
      </c>
      <c r="J877" s="650"/>
      <c r="K877" s="650"/>
      <c r="L877" s="651"/>
      <c r="M877" s="651"/>
      <c r="N877" s="651"/>
      <c r="O877" t="s">
        <v>38</v>
      </c>
      <c r="P877" s="626"/>
      <c r="Q877" s="621"/>
      <c r="R877" s="621"/>
      <c r="S877" s="621"/>
      <c r="T877" s="660"/>
      <c r="U877" s="661"/>
      <c r="V877" s="662"/>
      <c r="AB877" s="98">
        <f t="shared" si="16"/>
        <v>0</v>
      </c>
    </row>
    <row r="878" spans="1:28" ht="15">
      <c r="A878" s="626">
        <v>3</v>
      </c>
      <c r="B878" s="144">
        <v>841</v>
      </c>
      <c r="C878" s="627" t="s">
        <v>1595</v>
      </c>
      <c r="D878" s="628" t="s">
        <v>1604</v>
      </c>
      <c r="E878" t="s">
        <v>1605</v>
      </c>
      <c r="F878" s="629">
        <v>2.28</v>
      </c>
      <c r="G878" t="s">
        <v>1606</v>
      </c>
      <c r="H878" s="34" t="s">
        <v>1607</v>
      </c>
      <c r="I878" s="34">
        <v>9.215</v>
      </c>
      <c r="J878" s="34"/>
      <c r="K878" s="34"/>
      <c r="L878" s="34"/>
      <c r="M878" s="644">
        <v>66.9</v>
      </c>
      <c r="N878" s="644">
        <v>285</v>
      </c>
      <c r="O878" t="s">
        <v>38</v>
      </c>
      <c r="P878" s="626"/>
      <c r="Q878" s="621"/>
      <c r="R878" s="626"/>
      <c r="S878" s="626"/>
      <c r="T878" s="626"/>
      <c r="U878" s="626"/>
      <c r="V878" s="626"/>
      <c r="W878" t="s">
        <v>1608</v>
      </c>
      <c r="AB878" s="98">
        <f t="shared" si="16"/>
        <v>-151.2</v>
      </c>
    </row>
    <row r="879" spans="1:28" ht="15.75">
      <c r="A879" s="626"/>
      <c r="B879" s="144">
        <v>842</v>
      </c>
      <c r="C879" s="630"/>
      <c r="D879" s="631"/>
      <c r="E879" t="s">
        <v>1605</v>
      </c>
      <c r="F879" s="629">
        <v>2.28</v>
      </c>
      <c r="G879" t="s">
        <v>1606</v>
      </c>
      <c r="H879" s="34" t="s">
        <v>1607</v>
      </c>
      <c r="I879" s="34">
        <v>9.215</v>
      </c>
      <c r="J879" s="34"/>
      <c r="K879" s="34"/>
      <c r="L879" s="34"/>
      <c r="M879" s="652"/>
      <c r="N879" s="652"/>
      <c r="O879" t="s">
        <v>38</v>
      </c>
      <c r="P879" s="626"/>
      <c r="Q879" s="621"/>
      <c r="R879" s="626"/>
      <c r="S879" s="626"/>
      <c r="T879" s="626"/>
      <c r="U879" s="626"/>
      <c r="V879" s="663"/>
      <c r="AB879" s="98">
        <f t="shared" si="16"/>
        <v>0</v>
      </c>
    </row>
    <row r="880" spans="1:28" ht="15.75">
      <c r="A880" s="626"/>
      <c r="B880" s="144">
        <v>843</v>
      </c>
      <c r="C880" s="632"/>
      <c r="D880" s="633"/>
      <c r="E880" t="s">
        <v>1605</v>
      </c>
      <c r="F880" s="629">
        <v>2.28</v>
      </c>
      <c r="G880" s="42" t="s">
        <v>69</v>
      </c>
      <c r="H880" s="34" t="s">
        <v>1607</v>
      </c>
      <c r="I880" s="34">
        <v>9.215</v>
      </c>
      <c r="J880" s="34"/>
      <c r="K880" s="34"/>
      <c r="L880" s="34"/>
      <c r="M880" s="652"/>
      <c r="N880" s="652"/>
      <c r="O880" t="s">
        <v>38</v>
      </c>
      <c r="P880" s="626"/>
      <c r="Q880" s="621"/>
      <c r="R880" s="626"/>
      <c r="S880" s="626"/>
      <c r="T880" s="626"/>
      <c r="U880" s="626"/>
      <c r="V880" s="663"/>
      <c r="AB880" s="98">
        <f t="shared" si="16"/>
        <v>0</v>
      </c>
    </row>
    <row r="881" spans="1:28" ht="15">
      <c r="A881" s="626">
        <v>4</v>
      </c>
      <c r="B881" s="144">
        <v>844</v>
      </c>
      <c r="C881" s="622" t="s">
        <v>1595</v>
      </c>
      <c r="D881" s="623" t="s">
        <v>1609</v>
      </c>
      <c r="E881" t="s">
        <v>1610</v>
      </c>
      <c r="F881" s="36">
        <v>1.08</v>
      </c>
      <c r="G881" s="45" t="s">
        <v>69</v>
      </c>
      <c r="H881" s="36" t="s">
        <v>1607</v>
      </c>
      <c r="I881" s="36">
        <v>6.2</v>
      </c>
      <c r="J881" s="43"/>
      <c r="K881" s="43"/>
      <c r="L881" s="34"/>
      <c r="M881" s="652"/>
      <c r="N881" s="652"/>
      <c r="O881" t="s">
        <v>38</v>
      </c>
      <c r="P881" s="626"/>
      <c r="Q881" s="621"/>
      <c r="R881" s="626"/>
      <c r="S881" s="626"/>
      <c r="T881" s="659"/>
      <c r="U881" s="626"/>
      <c r="V881" s="664"/>
      <c r="AB881" s="98">
        <f t="shared" si="16"/>
        <v>0</v>
      </c>
    </row>
    <row r="882" spans="1:28" ht="15">
      <c r="A882" s="626"/>
      <c r="B882" s="144">
        <v>845</v>
      </c>
      <c r="C882" s="624"/>
      <c r="D882" s="625"/>
      <c r="E882" t="s">
        <v>1610</v>
      </c>
      <c r="F882" s="36">
        <v>1.08</v>
      </c>
      <c r="G882" s="42" t="s">
        <v>69</v>
      </c>
      <c r="H882" s="36" t="s">
        <v>1607</v>
      </c>
      <c r="I882" s="36">
        <v>6.2</v>
      </c>
      <c r="J882" s="34"/>
      <c r="K882" s="34"/>
      <c r="L882" s="34"/>
      <c r="M882" s="652"/>
      <c r="N882" s="652"/>
      <c r="O882" t="s">
        <v>38</v>
      </c>
      <c r="P882" s="626"/>
      <c r="Q882" s="621"/>
      <c r="R882" s="626"/>
      <c r="S882" s="626"/>
      <c r="T882" s="659"/>
      <c r="U882" s="626"/>
      <c r="V882" s="664"/>
      <c r="AB882" s="98">
        <f t="shared" si="16"/>
        <v>0</v>
      </c>
    </row>
    <row r="883" spans="1:28" ht="15">
      <c r="A883" s="626"/>
      <c r="B883" s="144">
        <v>846</v>
      </c>
      <c r="C883" s="624"/>
      <c r="D883" s="625"/>
      <c r="E883" t="s">
        <v>1611</v>
      </c>
      <c r="F883" s="36">
        <v>3.98</v>
      </c>
      <c r="G883" s="42" t="s">
        <v>69</v>
      </c>
      <c r="H883" s="36" t="s">
        <v>1607</v>
      </c>
      <c r="I883" s="36">
        <v>13.4675</v>
      </c>
      <c r="J883" s="34"/>
      <c r="K883" s="34"/>
      <c r="L883" s="34"/>
      <c r="M883" s="652"/>
      <c r="N883" s="652"/>
      <c r="O883" t="s">
        <v>38</v>
      </c>
      <c r="P883" s="626"/>
      <c r="Q883" s="621"/>
      <c r="R883" s="626"/>
      <c r="S883" s="626"/>
      <c r="T883" s="659"/>
      <c r="U883" s="626"/>
      <c r="V883" s="664"/>
      <c r="AB883" s="98">
        <f t="shared" si="16"/>
        <v>0</v>
      </c>
    </row>
    <row r="884" spans="1:28" ht="15">
      <c r="A884" s="626"/>
      <c r="B884" s="144">
        <v>847</v>
      </c>
      <c r="C884" s="624"/>
      <c r="D884" s="625"/>
      <c r="E884" t="s">
        <v>1611</v>
      </c>
      <c r="F884" s="36">
        <v>3.98</v>
      </c>
      <c r="G884" s="42" t="s">
        <v>69</v>
      </c>
      <c r="H884" s="36" t="s">
        <v>1607</v>
      </c>
      <c r="I884" s="36">
        <v>13.4675</v>
      </c>
      <c r="J884" s="34"/>
      <c r="K884" s="34"/>
      <c r="L884" s="34"/>
      <c r="M884" s="653"/>
      <c r="N884" s="653"/>
      <c r="O884" t="s">
        <v>38</v>
      </c>
      <c r="P884" s="626"/>
      <c r="Q884" s="621"/>
      <c r="R884" s="626"/>
      <c r="S884" s="626"/>
      <c r="T884" s="659"/>
      <c r="U884" s="626"/>
      <c r="V884" s="664"/>
      <c r="AB884" s="98">
        <f t="shared" si="16"/>
        <v>0</v>
      </c>
    </row>
    <row r="885" spans="1:28" ht="15">
      <c r="A885" s="626">
        <v>5</v>
      </c>
      <c r="B885" s="144">
        <v>848</v>
      </c>
      <c r="C885" s="44" t="s">
        <v>1595</v>
      </c>
      <c r="D885" s="623" t="s">
        <v>1612</v>
      </c>
      <c r="E885" t="s">
        <v>1613</v>
      </c>
      <c r="F885" s="34">
        <v>1.16</v>
      </c>
      <c r="G885" s="42" t="s">
        <v>69</v>
      </c>
      <c r="H885" s="34" t="s">
        <v>1614</v>
      </c>
      <c r="I885" s="34">
        <v>6.4</v>
      </c>
      <c r="J885" s="43"/>
      <c r="K885" s="43"/>
      <c r="L885" s="34"/>
      <c r="M885" s="34">
        <v>19.2</v>
      </c>
      <c r="N885" s="34">
        <v>72</v>
      </c>
      <c r="O885" t="s">
        <v>38</v>
      </c>
      <c r="P885" s="626"/>
      <c r="Q885" s="621"/>
      <c r="R885" s="626"/>
      <c r="S885" s="626"/>
      <c r="T885" s="659"/>
      <c r="U885" s="626"/>
      <c r="V885" s="664"/>
      <c r="W885" t="s">
        <v>1615</v>
      </c>
      <c r="AB885" s="98">
        <f t="shared" si="16"/>
        <v>-33.6</v>
      </c>
    </row>
    <row r="886" spans="1:28" ht="15">
      <c r="A886" s="626"/>
      <c r="B886" s="144">
        <v>849</v>
      </c>
      <c r="C886" s="634"/>
      <c r="D886" s="625"/>
      <c r="E886" t="s">
        <v>1613</v>
      </c>
      <c r="F886" s="34">
        <v>1.16</v>
      </c>
      <c r="G886" s="42" t="s">
        <v>69</v>
      </c>
      <c r="H886" s="34" t="s">
        <v>1614</v>
      </c>
      <c r="I886" s="34">
        <v>6.4</v>
      </c>
      <c r="J886" s="34"/>
      <c r="K886" s="34"/>
      <c r="L886" s="34"/>
      <c r="M886" s="34"/>
      <c r="N886" s="34"/>
      <c r="O886" t="s">
        <v>38</v>
      </c>
      <c r="P886" s="626"/>
      <c r="Q886" s="621"/>
      <c r="R886" s="626"/>
      <c r="S886" s="626"/>
      <c r="T886" s="659"/>
      <c r="U886" s="626"/>
      <c r="V886" s="664"/>
      <c r="AB886" s="98">
        <f t="shared" si="16"/>
        <v>0</v>
      </c>
    </row>
    <row r="887" spans="1:28" ht="15">
      <c r="A887" s="626"/>
      <c r="B887" s="144">
        <v>850</v>
      </c>
      <c r="C887" s="634"/>
      <c r="D887" s="625"/>
      <c r="E887" t="s">
        <v>1613</v>
      </c>
      <c r="F887" s="34">
        <v>1.16</v>
      </c>
      <c r="G887" s="42" t="s">
        <v>69</v>
      </c>
      <c r="H887" s="34" t="s">
        <v>1614</v>
      </c>
      <c r="I887" s="34">
        <v>6.4</v>
      </c>
      <c r="J887" s="34"/>
      <c r="K887" s="34"/>
      <c r="L887" s="34"/>
      <c r="M887" s="34"/>
      <c r="N887" s="34"/>
      <c r="O887" t="s">
        <v>38</v>
      </c>
      <c r="P887" s="626"/>
      <c r="Q887" s="621"/>
      <c r="R887" s="626"/>
      <c r="S887" s="626"/>
      <c r="T887" s="659"/>
      <c r="U887" s="626"/>
      <c r="V887" s="664"/>
      <c r="AB887" s="98">
        <f t="shared" si="16"/>
        <v>0</v>
      </c>
    </row>
    <row r="888" spans="1:28" ht="15">
      <c r="A888" s="626">
        <v>6</v>
      </c>
      <c r="B888" s="144">
        <v>851</v>
      </c>
      <c r="C888" s="44" t="s">
        <v>1595</v>
      </c>
      <c r="D888" s="623" t="s">
        <v>1616</v>
      </c>
      <c r="E888" t="s">
        <v>1617</v>
      </c>
      <c r="F888" s="34">
        <v>0.5</v>
      </c>
      <c r="G888" s="34" t="s">
        <v>1618</v>
      </c>
      <c r="H888" s="34" t="s">
        <v>1619</v>
      </c>
      <c r="I888" s="34">
        <v>3</v>
      </c>
      <c r="J888" s="34"/>
      <c r="K888" s="34"/>
      <c r="L888" s="34"/>
      <c r="M888" s="34">
        <v>6</v>
      </c>
      <c r="N888" s="34">
        <v>20.8</v>
      </c>
      <c r="O888" t="s">
        <v>1534</v>
      </c>
      <c r="P888" s="626"/>
      <c r="Q888" s="626"/>
      <c r="R888" s="626"/>
      <c r="S888" s="626"/>
      <c r="T888" s="626"/>
      <c r="U888" s="626"/>
      <c r="V888" s="626"/>
      <c r="AB888" s="98">
        <f t="shared" si="16"/>
        <v>-8.8</v>
      </c>
    </row>
    <row r="889" spans="1:28" ht="15">
      <c r="A889" s="626"/>
      <c r="B889" s="144">
        <v>852</v>
      </c>
      <c r="C889" s="634"/>
      <c r="D889" s="625"/>
      <c r="E889" t="s">
        <v>1617</v>
      </c>
      <c r="F889" s="34">
        <v>0.5</v>
      </c>
      <c r="G889" s="34" t="s">
        <v>1618</v>
      </c>
      <c r="H889" s="34" t="s">
        <v>1619</v>
      </c>
      <c r="I889" s="34">
        <v>3</v>
      </c>
      <c r="J889" s="34"/>
      <c r="K889" s="34"/>
      <c r="L889" s="34"/>
      <c r="M889" s="34"/>
      <c r="N889" s="34"/>
      <c r="O889" t="s">
        <v>1534</v>
      </c>
      <c r="P889" s="626"/>
      <c r="Q889" s="626"/>
      <c r="R889" s="626"/>
      <c r="S889" s="626"/>
      <c r="T889" s="626"/>
      <c r="U889" s="626"/>
      <c r="V889" s="626"/>
      <c r="AB889" s="98">
        <f t="shared" si="16"/>
        <v>0</v>
      </c>
    </row>
    <row r="890" spans="1:28" ht="15">
      <c r="A890" s="635">
        <v>7</v>
      </c>
      <c r="B890" s="144">
        <v>853</v>
      </c>
      <c r="C890" s="636" t="s">
        <v>1595</v>
      </c>
      <c r="D890" s="637" t="s">
        <v>1620</v>
      </c>
      <c r="E890" t="s">
        <v>1621</v>
      </c>
      <c r="F890" s="35">
        <v>0.34</v>
      </c>
      <c r="G890" s="35" t="s">
        <v>1618</v>
      </c>
      <c r="H890" s="35" t="s">
        <v>1622</v>
      </c>
      <c r="I890" s="35">
        <v>2.04</v>
      </c>
      <c r="J890" s="35"/>
      <c r="K890" s="35"/>
      <c r="L890" s="35"/>
      <c r="M890" s="35">
        <v>3.5</v>
      </c>
      <c r="N890" s="35">
        <v>7</v>
      </c>
      <c r="O890" t="s">
        <v>218</v>
      </c>
      <c r="P890" s="635"/>
      <c r="Q890" s="635"/>
      <c r="R890" s="635"/>
      <c r="S890" s="635"/>
      <c r="T890" s="635"/>
      <c r="U890" s="635"/>
      <c r="V890" s="635"/>
      <c r="W890" t="s">
        <v>1422</v>
      </c>
      <c r="AB890" s="98">
        <f t="shared" si="16"/>
        <v>0</v>
      </c>
    </row>
    <row r="891" spans="1:28" ht="15">
      <c r="A891" s="635"/>
      <c r="B891" s="144">
        <v>854</v>
      </c>
      <c r="C891" s="638"/>
      <c r="D891" s="639"/>
      <c r="E891" t="s">
        <v>1621</v>
      </c>
      <c r="F891" s="35">
        <v>0.34</v>
      </c>
      <c r="G891" s="47" t="s">
        <v>35</v>
      </c>
      <c r="H891" s="35" t="s">
        <v>1622</v>
      </c>
      <c r="I891" s="35">
        <v>2.04</v>
      </c>
      <c r="J891" s="35"/>
      <c r="K891" s="35"/>
      <c r="L891" s="35"/>
      <c r="M891" s="35"/>
      <c r="N891" s="35"/>
      <c r="O891" t="s">
        <v>218</v>
      </c>
      <c r="P891" s="635"/>
      <c r="Q891" s="635"/>
      <c r="R891" s="635"/>
      <c r="S891" s="635"/>
      <c r="T891" s="635"/>
      <c r="U891" s="635"/>
      <c r="V891" s="635"/>
      <c r="AB891" s="98">
        <f t="shared" si="16"/>
        <v>0</v>
      </c>
    </row>
    <row r="892" spans="1:28" ht="15">
      <c r="A892" s="640">
        <v>8</v>
      </c>
      <c r="B892" s="144">
        <v>855</v>
      </c>
      <c r="C892" s="641" t="s">
        <v>1595</v>
      </c>
      <c r="D892" s="636" t="s">
        <v>1623</v>
      </c>
      <c r="E892" t="s">
        <v>1624</v>
      </c>
      <c r="F892" s="35">
        <v>0.32</v>
      </c>
      <c r="G892" s="47" t="s">
        <v>35</v>
      </c>
      <c r="H892" s="38" t="s">
        <v>1625</v>
      </c>
      <c r="I892" s="38">
        <v>1.974</v>
      </c>
      <c r="J892" s="47"/>
      <c r="K892" s="654"/>
      <c r="L892" s="38"/>
      <c r="M892" s="38">
        <v>1.75</v>
      </c>
      <c r="N892" s="38">
        <v>3.5</v>
      </c>
      <c r="O892" t="s">
        <v>38</v>
      </c>
      <c r="P892" s="635"/>
      <c r="Q892" s="640"/>
      <c r="R892" s="635"/>
      <c r="S892" s="635"/>
      <c r="T892" s="665"/>
      <c r="U892" s="635"/>
      <c r="V892" s="640"/>
      <c r="W892" t="s">
        <v>1422</v>
      </c>
      <c r="AB892" s="98">
        <f t="shared" si="16"/>
        <v>0</v>
      </c>
    </row>
    <row r="893" spans="1:28" ht="15">
      <c r="A893" s="642">
        <v>10</v>
      </c>
      <c r="B893" s="144">
        <v>856</v>
      </c>
      <c r="C893" s="627" t="s">
        <v>1595</v>
      </c>
      <c r="D893" s="643" t="s">
        <v>1626</v>
      </c>
      <c r="E893" t="s">
        <v>1627</v>
      </c>
      <c r="F893" s="644">
        <v>0.32</v>
      </c>
      <c r="G893" s="645" t="s">
        <v>35</v>
      </c>
      <c r="H893" s="644" t="s">
        <v>1628</v>
      </c>
      <c r="I893" s="644">
        <v>1.97</v>
      </c>
      <c r="J893" s="655"/>
      <c r="K893" s="644"/>
      <c r="L893" s="655"/>
      <c r="M893" s="644">
        <v>1.92</v>
      </c>
      <c r="N893" s="644">
        <v>4.5</v>
      </c>
      <c r="O893" t="s">
        <v>1629</v>
      </c>
      <c r="P893" s="656"/>
      <c r="Q893" s="656"/>
      <c r="R893" s="656"/>
      <c r="S893" s="656"/>
      <c r="T893" s="666"/>
      <c r="U893" s="666"/>
      <c r="V893" s="656"/>
      <c r="AB893" s="98">
        <f t="shared" si="16"/>
        <v>-0.6600000000000001</v>
      </c>
    </row>
    <row r="894" spans="1:28" ht="15">
      <c r="A894" s="621">
        <v>11</v>
      </c>
      <c r="B894" s="144">
        <v>857</v>
      </c>
      <c r="C894" s="44" t="s">
        <v>1595</v>
      </c>
      <c r="D894" s="620" t="s">
        <v>1630</v>
      </c>
      <c r="E894" t="s">
        <v>1631</v>
      </c>
      <c r="F894" s="34">
        <v>2.5</v>
      </c>
      <c r="G894" s="34" t="s">
        <v>1618</v>
      </c>
      <c r="H894" s="36" t="s">
        <v>833</v>
      </c>
      <c r="I894" s="34">
        <v>9.75</v>
      </c>
      <c r="J894" s="34"/>
      <c r="K894" s="34"/>
      <c r="L894" s="34"/>
      <c r="M894" s="644">
        <v>19.5</v>
      </c>
      <c r="N894" s="644">
        <v>47.8</v>
      </c>
      <c r="O894" t="s">
        <v>38</v>
      </c>
      <c r="P894" s="657"/>
      <c r="Q894" s="626"/>
      <c r="R894" s="626"/>
      <c r="S894" s="626"/>
      <c r="T894" s="659"/>
      <c r="U894" s="626"/>
      <c r="V894" s="626"/>
      <c r="W894" s="43"/>
      <c r="AB894" s="98">
        <f t="shared" si="16"/>
        <v>-8.799999999999997</v>
      </c>
    </row>
    <row r="895" spans="1:28" ht="15.75">
      <c r="A895" s="621"/>
      <c r="B895" s="144">
        <v>858</v>
      </c>
      <c r="C895" s="634"/>
      <c r="D895" s="620"/>
      <c r="E895" t="s">
        <v>1631</v>
      </c>
      <c r="F895" s="34">
        <v>2.5</v>
      </c>
      <c r="G895" s="43" t="s">
        <v>35</v>
      </c>
      <c r="H895" s="36" t="s">
        <v>833</v>
      </c>
      <c r="I895" s="34">
        <v>9.75</v>
      </c>
      <c r="J895" s="34"/>
      <c r="K895" s="34"/>
      <c r="L895" s="34"/>
      <c r="M895" s="653"/>
      <c r="N895" s="653"/>
      <c r="O895" t="s">
        <v>38</v>
      </c>
      <c r="P895" s="657"/>
      <c r="Q895" s="626"/>
      <c r="R895" s="626"/>
      <c r="S895" s="626"/>
      <c r="T895" s="659"/>
      <c r="U895" s="663"/>
      <c r="V895" s="626"/>
      <c r="W895" s="34"/>
      <c r="AB895" s="98">
        <f t="shared" si="16"/>
        <v>0</v>
      </c>
    </row>
    <row r="896" spans="1:28" ht="15">
      <c r="A896" s="635">
        <v>12</v>
      </c>
      <c r="B896" s="144">
        <v>859</v>
      </c>
      <c r="C896" s="636" t="s">
        <v>1595</v>
      </c>
      <c r="D896" s="646" t="s">
        <v>1632</v>
      </c>
      <c r="E896" t="s">
        <v>1621</v>
      </c>
      <c r="F896" s="647">
        <v>0.34</v>
      </c>
      <c r="G896" s="35" t="s">
        <v>1618</v>
      </c>
      <c r="H896" s="35" t="s">
        <v>1633</v>
      </c>
      <c r="I896" s="35">
        <v>2.05</v>
      </c>
      <c r="J896" s="35"/>
      <c r="K896" s="35"/>
      <c r="L896" s="35"/>
      <c r="M896" s="35">
        <v>1.75</v>
      </c>
      <c r="N896" s="35">
        <v>3.5</v>
      </c>
      <c r="O896" t="s">
        <v>38</v>
      </c>
      <c r="P896" s="635"/>
      <c r="Q896" s="635"/>
      <c r="R896" s="635"/>
      <c r="S896" s="635"/>
      <c r="T896" s="635"/>
      <c r="U896" s="635"/>
      <c r="V896" s="635"/>
      <c r="W896" t="s">
        <v>1634</v>
      </c>
      <c r="AB896" s="98">
        <f t="shared" si="16"/>
        <v>0</v>
      </c>
    </row>
    <row r="897" spans="1:28" ht="15">
      <c r="A897" s="635">
        <v>13</v>
      </c>
      <c r="B897" s="144">
        <v>860</v>
      </c>
      <c r="C897" s="636" t="s">
        <v>1595</v>
      </c>
      <c r="D897" s="667" t="s">
        <v>1635</v>
      </c>
      <c r="E897" t="s">
        <v>1636</v>
      </c>
      <c r="F897" s="647">
        <v>2.49</v>
      </c>
      <c r="G897" s="35" t="s">
        <v>1618</v>
      </c>
      <c r="H897" t="s">
        <v>1022</v>
      </c>
      <c r="I897" s="35">
        <v>9.75</v>
      </c>
      <c r="J897" s="704"/>
      <c r="K897" s="704"/>
      <c r="L897" s="704"/>
      <c r="M897" s="704">
        <v>15.16</v>
      </c>
      <c r="N897" s="704">
        <v>30.33</v>
      </c>
      <c r="O897" t="s">
        <v>38</v>
      </c>
      <c r="P897" s="635"/>
      <c r="Q897" s="635"/>
      <c r="R897" s="668"/>
      <c r="S897" s="668"/>
      <c r="T897" s="668"/>
      <c r="U897" s="635"/>
      <c r="V897" s="635"/>
      <c r="W897" t="s">
        <v>1637</v>
      </c>
      <c r="AB897" s="98">
        <f t="shared" si="16"/>
        <v>-0.00999999999999801</v>
      </c>
    </row>
    <row r="898" spans="1:28" ht="15">
      <c r="A898" s="668"/>
      <c r="B898" s="144">
        <v>861</v>
      </c>
      <c r="C898" s="669"/>
      <c r="D898" s="670"/>
      <c r="E898" t="s">
        <v>1636</v>
      </c>
      <c r="F898" s="671">
        <v>2.49</v>
      </c>
      <c r="G898" s="672" t="s">
        <v>35</v>
      </c>
      <c r="H898" t="s">
        <v>1022</v>
      </c>
      <c r="I898" s="704">
        <v>9.75</v>
      </c>
      <c r="J898" s="705"/>
      <c r="K898" s="705"/>
      <c r="L898" s="705"/>
      <c r="M898" s="705"/>
      <c r="N898" s="705"/>
      <c r="O898" t="s">
        <v>38</v>
      </c>
      <c r="P898" s="668"/>
      <c r="Q898" s="668"/>
      <c r="R898" s="668"/>
      <c r="S898" s="668"/>
      <c r="T898" s="668"/>
      <c r="U898" s="668"/>
      <c r="V898" s="668"/>
      <c r="AB898" s="98">
        <f t="shared" si="16"/>
        <v>0</v>
      </c>
    </row>
    <row r="899" spans="1:28" ht="15.75">
      <c r="A899" s="663">
        <v>14</v>
      </c>
      <c r="B899" s="144">
        <v>862</v>
      </c>
      <c r="C899" s="44" t="s">
        <v>1595</v>
      </c>
      <c r="D899" s="618" t="s">
        <v>1638</v>
      </c>
      <c r="E899" t="s">
        <v>1639</v>
      </c>
      <c r="F899" s="34">
        <v>4</v>
      </c>
      <c r="G899" s="43" t="s">
        <v>35</v>
      </c>
      <c r="H899" s="34" t="s">
        <v>1602</v>
      </c>
      <c r="I899" s="34">
        <v>13.5</v>
      </c>
      <c r="J899" s="43"/>
      <c r="K899" s="45"/>
      <c r="L899" s="34"/>
      <c r="M899" s="34">
        <v>54</v>
      </c>
      <c r="N899" s="34">
        <v>108</v>
      </c>
      <c r="O899" t="s">
        <v>38</v>
      </c>
      <c r="P899" s="706"/>
      <c r="Q899" s="626"/>
      <c r="R899" s="626"/>
      <c r="S899" s="626"/>
      <c r="T899" s="659"/>
      <c r="U899" s="712"/>
      <c r="V899" s="706"/>
      <c r="AB899" s="98">
        <f t="shared" si="16"/>
        <v>0</v>
      </c>
    </row>
    <row r="900" spans="1:28" ht="15.75">
      <c r="A900" s="663"/>
      <c r="B900" s="144">
        <v>863</v>
      </c>
      <c r="C900" s="634"/>
      <c r="D900" s="620"/>
      <c r="E900" t="s">
        <v>1639</v>
      </c>
      <c r="F900" s="34">
        <v>4</v>
      </c>
      <c r="G900" s="43" t="s">
        <v>35</v>
      </c>
      <c r="H900" s="34" t="s">
        <v>1602</v>
      </c>
      <c r="I900" s="34">
        <v>13.5</v>
      </c>
      <c r="J900" s="34"/>
      <c r="K900" s="36"/>
      <c r="L900" s="34"/>
      <c r="M900" s="34"/>
      <c r="N900" s="34"/>
      <c r="O900" t="s">
        <v>38</v>
      </c>
      <c r="P900" s="706"/>
      <c r="Q900" s="626"/>
      <c r="R900" s="626"/>
      <c r="S900" s="626"/>
      <c r="T900" s="659"/>
      <c r="U900" s="712"/>
      <c r="V900" s="706"/>
      <c r="AB900" s="98">
        <f t="shared" si="16"/>
        <v>0</v>
      </c>
    </row>
    <row r="901" spans="1:28" ht="15.75">
      <c r="A901" s="663"/>
      <c r="B901" s="144">
        <v>864</v>
      </c>
      <c r="C901" s="634"/>
      <c r="D901" s="620"/>
      <c r="E901" t="s">
        <v>1639</v>
      </c>
      <c r="F901" s="34">
        <v>4</v>
      </c>
      <c r="G901" s="43" t="s">
        <v>35</v>
      </c>
      <c r="H901" s="34" t="s">
        <v>1602</v>
      </c>
      <c r="I901" s="34">
        <v>13.5</v>
      </c>
      <c r="J901" s="34"/>
      <c r="K901" s="36"/>
      <c r="L901" s="34"/>
      <c r="M901" s="34"/>
      <c r="N901" s="34"/>
      <c r="O901" t="s">
        <v>38</v>
      </c>
      <c r="P901" s="706"/>
      <c r="Q901" s="626"/>
      <c r="R901" s="626"/>
      <c r="S901" s="626"/>
      <c r="T901" s="659"/>
      <c r="U901" s="712"/>
      <c r="V901" s="706"/>
      <c r="AB901" s="98">
        <f t="shared" si="16"/>
        <v>0</v>
      </c>
    </row>
    <row r="902" spans="1:28" ht="15.75">
      <c r="A902" s="663"/>
      <c r="B902" s="144">
        <v>865</v>
      </c>
      <c r="C902" s="634"/>
      <c r="D902" s="620"/>
      <c r="E902" t="s">
        <v>1639</v>
      </c>
      <c r="F902" s="34">
        <v>4</v>
      </c>
      <c r="G902" s="43" t="s">
        <v>35</v>
      </c>
      <c r="H902" s="34" t="s">
        <v>1602</v>
      </c>
      <c r="I902" s="34">
        <v>13.5</v>
      </c>
      <c r="J902" s="34"/>
      <c r="K902" s="36"/>
      <c r="L902" s="34"/>
      <c r="M902" s="34"/>
      <c r="N902" s="34"/>
      <c r="O902" t="s">
        <v>38</v>
      </c>
      <c r="P902" s="706"/>
      <c r="Q902" s="626"/>
      <c r="R902" s="626"/>
      <c r="S902" s="626"/>
      <c r="T902" s="659"/>
      <c r="U902" s="712"/>
      <c r="V902" s="706"/>
      <c r="AB902" s="98">
        <f t="shared" si="16"/>
        <v>0</v>
      </c>
    </row>
    <row r="903" spans="1:28" ht="15">
      <c r="A903" s="673">
        <v>15</v>
      </c>
      <c r="B903" s="144">
        <v>866</v>
      </c>
      <c r="C903" s="637" t="s">
        <v>1595</v>
      </c>
      <c r="D903" s="646" t="s">
        <v>1640</v>
      </c>
      <c r="E903" t="s">
        <v>1641</v>
      </c>
      <c r="F903" s="647">
        <v>1.32</v>
      </c>
      <c r="G903" s="35" t="s">
        <v>1618</v>
      </c>
      <c r="H903" s="35" t="s">
        <v>1602</v>
      </c>
      <c r="I903" s="35">
        <v>6.825</v>
      </c>
      <c r="J903" s="672"/>
      <c r="K903" s="704"/>
      <c r="L903" s="704"/>
      <c r="M903" s="704">
        <v>20.25</v>
      </c>
      <c r="N903" s="704">
        <v>40.5</v>
      </c>
      <c r="O903" t="s">
        <v>38</v>
      </c>
      <c r="P903" s="635"/>
      <c r="Q903" s="635"/>
      <c r="R903" s="635"/>
      <c r="S903" s="635"/>
      <c r="T903" s="635"/>
      <c r="U903" s="635"/>
      <c r="V903" s="635"/>
      <c r="W903" t="s">
        <v>1422</v>
      </c>
      <c r="AB903" s="98">
        <f t="shared" si="16"/>
        <v>0</v>
      </c>
    </row>
    <row r="904" spans="1:28" ht="15">
      <c r="A904" s="674"/>
      <c r="B904" s="144">
        <v>867</v>
      </c>
      <c r="C904" s="675"/>
      <c r="D904" s="646"/>
      <c r="E904" t="s">
        <v>1641</v>
      </c>
      <c r="F904" s="647">
        <v>1.32</v>
      </c>
      <c r="G904" s="35" t="s">
        <v>1618</v>
      </c>
      <c r="H904" s="35" t="s">
        <v>1602</v>
      </c>
      <c r="I904" s="35">
        <v>6.825</v>
      </c>
      <c r="J904" s="705"/>
      <c r="K904" s="705"/>
      <c r="L904" s="705"/>
      <c r="M904" s="705"/>
      <c r="N904" s="705"/>
      <c r="O904" t="s">
        <v>38</v>
      </c>
      <c r="P904" s="635"/>
      <c r="Q904" s="635"/>
      <c r="R904" s="635"/>
      <c r="S904" s="635"/>
      <c r="T904" s="635"/>
      <c r="U904" s="635"/>
      <c r="V904" s="635"/>
      <c r="AB904" s="98">
        <f t="shared" si="16"/>
        <v>0</v>
      </c>
    </row>
    <row r="905" spans="1:28" ht="15">
      <c r="A905" s="676"/>
      <c r="B905" s="144">
        <v>868</v>
      </c>
      <c r="C905" s="677"/>
      <c r="D905" s="646"/>
      <c r="E905" t="s">
        <v>1641</v>
      </c>
      <c r="F905" s="647">
        <v>1.32</v>
      </c>
      <c r="G905" s="35" t="s">
        <v>1618</v>
      </c>
      <c r="H905" s="35" t="s">
        <v>1602</v>
      </c>
      <c r="I905" s="35">
        <v>6.825</v>
      </c>
      <c r="J905" s="707"/>
      <c r="K905" s="707"/>
      <c r="L905" s="707"/>
      <c r="M905" s="707"/>
      <c r="N905" s="707"/>
      <c r="O905" t="s">
        <v>38</v>
      </c>
      <c r="P905" s="635"/>
      <c r="Q905" s="635"/>
      <c r="R905" s="635"/>
      <c r="S905" s="635"/>
      <c r="T905" s="635"/>
      <c r="U905" s="635"/>
      <c r="V905" s="635"/>
      <c r="AB905" s="98">
        <f t="shared" si="16"/>
        <v>0</v>
      </c>
    </row>
    <row r="906" spans="1:28" ht="15">
      <c r="A906" s="642">
        <v>16</v>
      </c>
      <c r="B906" s="144">
        <v>869</v>
      </c>
      <c r="C906" s="678" t="s">
        <v>1642</v>
      </c>
      <c r="D906" s="618" t="s">
        <v>1643</v>
      </c>
      <c r="E906" t="s">
        <v>1644</v>
      </c>
      <c r="F906" s="34">
        <v>0.82</v>
      </c>
      <c r="G906" t="s">
        <v>1606</v>
      </c>
      <c r="H906" s="34" t="s">
        <v>1625</v>
      </c>
      <c r="I906" s="34">
        <v>4.92</v>
      </c>
      <c r="J906" s="644"/>
      <c r="K906" s="644"/>
      <c r="L906" s="644"/>
      <c r="M906" s="644">
        <v>19.68</v>
      </c>
      <c r="N906" s="644">
        <v>98.4</v>
      </c>
      <c r="O906" t="s">
        <v>38</v>
      </c>
      <c r="P906" s="626"/>
      <c r="Q906" s="626"/>
      <c r="R906" s="626"/>
      <c r="S906" s="626"/>
      <c r="T906" s="626"/>
      <c r="U906" s="626"/>
      <c r="V906" s="626"/>
      <c r="W906" t="s">
        <v>1645</v>
      </c>
      <c r="AB906" s="98">
        <f t="shared" si="16"/>
        <v>-59.040000000000006</v>
      </c>
    </row>
    <row r="907" spans="1:28" ht="15">
      <c r="A907" s="679"/>
      <c r="B907" s="144">
        <v>870</v>
      </c>
      <c r="C907" s="630"/>
      <c r="D907" s="620"/>
      <c r="E907" t="s">
        <v>1644</v>
      </c>
      <c r="F907" s="34">
        <v>0.82</v>
      </c>
      <c r="G907" t="s">
        <v>1606</v>
      </c>
      <c r="H907" s="34" t="s">
        <v>1625</v>
      </c>
      <c r="I907" s="34">
        <v>4.92</v>
      </c>
      <c r="J907" s="652"/>
      <c r="K907" s="652"/>
      <c r="L907" s="652"/>
      <c r="M907" s="652"/>
      <c r="N907" s="652"/>
      <c r="O907" t="s">
        <v>38</v>
      </c>
      <c r="P907" s="626"/>
      <c r="Q907" s="626"/>
      <c r="R907" s="626"/>
      <c r="S907" s="626"/>
      <c r="T907" s="626"/>
      <c r="U907" s="626"/>
      <c r="V907" s="626"/>
      <c r="AB907" s="98">
        <f t="shared" si="16"/>
        <v>0</v>
      </c>
    </row>
    <row r="908" spans="1:28" ht="15">
      <c r="A908" s="679"/>
      <c r="B908" s="144">
        <v>871</v>
      </c>
      <c r="C908" s="630"/>
      <c r="D908" s="620"/>
      <c r="E908" t="s">
        <v>1644</v>
      </c>
      <c r="F908" s="34">
        <v>0.82</v>
      </c>
      <c r="G908" t="s">
        <v>1606</v>
      </c>
      <c r="H908" s="34" t="s">
        <v>1625</v>
      </c>
      <c r="I908" s="34">
        <v>4.92</v>
      </c>
      <c r="J908" s="652"/>
      <c r="K908" s="652"/>
      <c r="L908" s="652"/>
      <c r="M908" s="652"/>
      <c r="N908" s="652"/>
      <c r="O908" t="s">
        <v>38</v>
      </c>
      <c r="P908" s="626"/>
      <c r="Q908" s="626"/>
      <c r="R908" s="626"/>
      <c r="S908" s="626"/>
      <c r="T908" s="626"/>
      <c r="U908" s="626"/>
      <c r="V908" s="626"/>
      <c r="AB908" s="98">
        <f t="shared" si="16"/>
        <v>0</v>
      </c>
    </row>
    <row r="909" spans="1:28" ht="15">
      <c r="A909" s="680"/>
      <c r="B909" s="144">
        <v>872</v>
      </c>
      <c r="C909" s="632"/>
      <c r="D909" s="620"/>
      <c r="E909" t="s">
        <v>1644</v>
      </c>
      <c r="F909" s="34">
        <v>0.82</v>
      </c>
      <c r="G909" t="s">
        <v>1606</v>
      </c>
      <c r="H909" s="34" t="s">
        <v>1625</v>
      </c>
      <c r="I909" s="34">
        <v>4.92</v>
      </c>
      <c r="J909" s="653"/>
      <c r="K909" s="653"/>
      <c r="L909" s="653"/>
      <c r="M909" s="653"/>
      <c r="N909" s="653"/>
      <c r="O909" t="s">
        <v>38</v>
      </c>
      <c r="P909" s="626"/>
      <c r="Q909" s="626"/>
      <c r="R909" s="626"/>
      <c r="S909" s="626"/>
      <c r="T909" s="626"/>
      <c r="U909" s="626"/>
      <c r="V909" s="626"/>
      <c r="AB909" s="98">
        <f t="shared" si="16"/>
        <v>0</v>
      </c>
    </row>
    <row r="910" spans="1:28" ht="15.75">
      <c r="A910" s="663">
        <v>17</v>
      </c>
      <c r="B910" s="144">
        <v>873</v>
      </c>
      <c r="C910" s="44" t="s">
        <v>1595</v>
      </c>
      <c r="D910" s="623" t="s">
        <v>1646</v>
      </c>
      <c r="E910" t="s">
        <v>1647</v>
      </c>
      <c r="F910" s="34">
        <v>0.86</v>
      </c>
      <c r="G910" s="34" t="s">
        <v>1618</v>
      </c>
      <c r="H910" s="34" t="s">
        <v>1648</v>
      </c>
      <c r="I910" s="34">
        <v>5.16</v>
      </c>
      <c r="J910" s="43"/>
      <c r="K910" s="34"/>
      <c r="L910" s="34"/>
      <c r="M910" s="34">
        <v>11.51</v>
      </c>
      <c r="N910" s="34">
        <v>30.6</v>
      </c>
      <c r="O910" t="s">
        <v>38</v>
      </c>
      <c r="P910" s="626"/>
      <c r="Q910" s="626"/>
      <c r="R910" s="706"/>
      <c r="S910" s="706"/>
      <c r="T910" s="626"/>
      <c r="U910" s="626"/>
      <c r="V910" s="706"/>
      <c r="AB910" s="98">
        <f t="shared" si="16"/>
        <v>-7.580000000000002</v>
      </c>
    </row>
    <row r="911" spans="1:28" ht="15.75">
      <c r="A911" s="663"/>
      <c r="B911" s="144">
        <v>874</v>
      </c>
      <c r="C911" s="634"/>
      <c r="D911" s="625"/>
      <c r="E911" t="s">
        <v>1649</v>
      </c>
      <c r="F911" s="34">
        <v>1.14</v>
      </c>
      <c r="G911" s="34" t="s">
        <v>1618</v>
      </c>
      <c r="H911" s="34" t="s">
        <v>1648</v>
      </c>
      <c r="I911" s="34">
        <v>6.35</v>
      </c>
      <c r="J911" s="34"/>
      <c r="K911" s="34"/>
      <c r="L911" s="34"/>
      <c r="M911" s="34"/>
      <c r="N911" s="34"/>
      <c r="O911" t="s">
        <v>38</v>
      </c>
      <c r="P911" s="626"/>
      <c r="Q911" s="626"/>
      <c r="R911" s="663"/>
      <c r="S911" s="663"/>
      <c r="T911" s="626"/>
      <c r="U911" s="626"/>
      <c r="V911" s="663"/>
      <c r="AB911" s="98">
        <f t="shared" si="16"/>
        <v>0</v>
      </c>
    </row>
    <row r="912" spans="1:28" ht="15.75">
      <c r="A912" s="681">
        <v>18</v>
      </c>
      <c r="B912" s="144">
        <v>875</v>
      </c>
      <c r="C912" s="682" t="s">
        <v>1595</v>
      </c>
      <c r="D912" s="628" t="s">
        <v>1650</v>
      </c>
      <c r="E912" t="s">
        <v>1651</v>
      </c>
      <c r="F912" s="34">
        <v>0.68</v>
      </c>
      <c r="G912" s="34" t="s">
        <v>1652</v>
      </c>
      <c r="H912" s="34" t="s">
        <v>921</v>
      </c>
      <c r="I912" s="34">
        <v>4.1</v>
      </c>
      <c r="J912" s="645"/>
      <c r="K912" s="46"/>
      <c r="L912" s="46"/>
      <c r="M912" s="2">
        <v>12.24</v>
      </c>
      <c r="N912" s="46">
        <v>54.89</v>
      </c>
      <c r="O912" s="235" t="s">
        <v>38</v>
      </c>
      <c r="P912" s="621"/>
      <c r="Q912" s="626"/>
      <c r="R912" s="663"/>
      <c r="S912" s="663"/>
      <c r="T912" s="626"/>
      <c r="U912" s="621"/>
      <c r="V912" s="621"/>
      <c r="W912" t="s">
        <v>1653</v>
      </c>
      <c r="AB912" s="98">
        <f t="shared" si="16"/>
        <v>-30.41</v>
      </c>
    </row>
    <row r="913" spans="1:28" ht="15.75">
      <c r="A913" s="683"/>
      <c r="B913" s="144">
        <v>876</v>
      </c>
      <c r="C913" s="684"/>
      <c r="D913" s="631"/>
      <c r="E913" t="s">
        <v>1651</v>
      </c>
      <c r="F913" s="34">
        <v>0.68</v>
      </c>
      <c r="G913" s="34" t="s">
        <v>1652</v>
      </c>
      <c r="H913" s="34" t="s">
        <v>921</v>
      </c>
      <c r="I913" s="34">
        <v>4.1</v>
      </c>
      <c r="J913" s="652"/>
      <c r="K913" s="649"/>
      <c r="L913" s="649"/>
      <c r="M913" s="649"/>
      <c r="N913" s="649"/>
      <c r="O913" s="235" t="s">
        <v>38</v>
      </c>
      <c r="P913" s="621"/>
      <c r="Q913" s="626"/>
      <c r="R913" s="663"/>
      <c r="S913" s="663"/>
      <c r="T913" s="626"/>
      <c r="U913" s="621"/>
      <c r="V913" s="621"/>
      <c r="AB913" s="98">
        <f t="shared" si="16"/>
        <v>0</v>
      </c>
    </row>
    <row r="914" spans="1:28" ht="15">
      <c r="A914" s="685"/>
      <c r="B914" s="144">
        <v>877</v>
      </c>
      <c r="C914" s="686"/>
      <c r="D914" s="633"/>
      <c r="E914" t="s">
        <v>1651</v>
      </c>
      <c r="F914" s="37">
        <v>0.68</v>
      </c>
      <c r="G914" s="70" t="s">
        <v>1654</v>
      </c>
      <c r="H914" s="37" t="s">
        <v>921</v>
      </c>
      <c r="I914" s="37">
        <v>4.1</v>
      </c>
      <c r="J914" s="653"/>
      <c r="K914" s="651"/>
      <c r="L914" s="651"/>
      <c r="M914" s="651"/>
      <c r="N914" s="651"/>
      <c r="O914" s="235" t="s">
        <v>38</v>
      </c>
      <c r="P914" s="708"/>
      <c r="Q914" s="708"/>
      <c r="R914" s="709"/>
      <c r="S914" s="709"/>
      <c r="T914" s="709"/>
      <c r="U914" s="709"/>
      <c r="V914" s="713"/>
      <c r="AB914" s="98">
        <f t="shared" si="16"/>
        <v>0</v>
      </c>
    </row>
    <row r="915" spans="1:28" ht="15">
      <c r="A915" s="687">
        <v>19</v>
      </c>
      <c r="B915" s="144">
        <v>878</v>
      </c>
      <c r="C915" s="636" t="s">
        <v>1595</v>
      </c>
      <c r="D915" s="636" t="s">
        <v>1655</v>
      </c>
      <c r="E915" t="s">
        <v>637</v>
      </c>
      <c r="F915" s="38">
        <v>6</v>
      </c>
      <c r="G915" s="47" t="s">
        <v>35</v>
      </c>
      <c r="H915" s="38" t="s">
        <v>1656</v>
      </c>
      <c r="I915" s="38">
        <v>16.5</v>
      </c>
      <c r="J915" s="47"/>
      <c r="K915" s="46"/>
      <c r="L915" s="46"/>
      <c r="M915" s="2">
        <v>40.13</v>
      </c>
      <c r="N915" s="46">
        <v>80.27</v>
      </c>
      <c r="O915" t="s">
        <v>38</v>
      </c>
      <c r="P915" s="640"/>
      <c r="Q915" s="635"/>
      <c r="R915" s="665"/>
      <c r="S915" s="665"/>
      <c r="T915" s="665"/>
      <c r="U915" s="635"/>
      <c r="V915" s="640"/>
      <c r="W915" t="s">
        <v>1657</v>
      </c>
      <c r="AB915" s="98">
        <f t="shared" si="16"/>
        <v>-0.009999999999990905</v>
      </c>
    </row>
    <row r="916" spans="1:28" ht="15">
      <c r="A916" s="687"/>
      <c r="B916" s="144">
        <v>879</v>
      </c>
      <c r="C916" s="638"/>
      <c r="D916" s="638"/>
      <c r="E916" t="s">
        <v>637</v>
      </c>
      <c r="F916" s="38">
        <v>6</v>
      </c>
      <c r="G916" s="47" t="s">
        <v>35</v>
      </c>
      <c r="H916" s="38" t="s">
        <v>1656</v>
      </c>
      <c r="I916" s="38">
        <v>16.5</v>
      </c>
      <c r="J916" s="35"/>
      <c r="K916" s="46"/>
      <c r="L916" s="46"/>
      <c r="N916" s="46"/>
      <c r="O916" t="s">
        <v>38</v>
      </c>
      <c r="P916" s="640"/>
      <c r="Q916" s="635"/>
      <c r="R916" s="665"/>
      <c r="S916" s="665"/>
      <c r="T916" s="665"/>
      <c r="U916" s="635"/>
      <c r="V916" s="640"/>
      <c r="AB916" s="98">
        <f t="shared" si="16"/>
        <v>0</v>
      </c>
    </row>
    <row r="917" spans="1:28" ht="15">
      <c r="A917" s="687"/>
      <c r="B917" s="144">
        <v>880</v>
      </c>
      <c r="C917" s="638"/>
      <c r="D917" s="638"/>
      <c r="E917" t="s">
        <v>637</v>
      </c>
      <c r="F917" s="38">
        <v>4</v>
      </c>
      <c r="G917" s="47" t="s">
        <v>35</v>
      </c>
      <c r="H917" s="38" t="s">
        <v>1656</v>
      </c>
      <c r="I917" s="38">
        <v>13.5</v>
      </c>
      <c r="J917" s="35"/>
      <c r="K917" s="46"/>
      <c r="L917" s="46"/>
      <c r="N917" s="46"/>
      <c r="O917" t="s">
        <v>38</v>
      </c>
      <c r="P917" s="640"/>
      <c r="Q917" s="635"/>
      <c r="R917" s="665"/>
      <c r="S917" s="665"/>
      <c r="T917" s="665"/>
      <c r="U917" s="665"/>
      <c r="V917" s="640"/>
      <c r="AB917" s="98">
        <f t="shared" si="16"/>
        <v>0</v>
      </c>
    </row>
    <row r="918" spans="1:28" ht="15">
      <c r="A918" s="642">
        <v>20</v>
      </c>
      <c r="B918" s="144">
        <v>881</v>
      </c>
      <c r="C918" s="44" t="s">
        <v>1595</v>
      </c>
      <c r="D918" s="625" t="s">
        <v>1658</v>
      </c>
      <c r="E918" t="s">
        <v>1659</v>
      </c>
      <c r="F918" s="36">
        <v>0.8</v>
      </c>
      <c r="G918" s="43" t="s">
        <v>35</v>
      </c>
      <c r="H918" s="36" t="s">
        <v>1660</v>
      </c>
      <c r="I918" s="36">
        <v>4.8</v>
      </c>
      <c r="J918" s="644"/>
      <c r="K918" s="644"/>
      <c r="L918" s="644"/>
      <c r="M918" s="644">
        <v>9.6</v>
      </c>
      <c r="N918" s="644">
        <v>31.98</v>
      </c>
      <c r="O918" s="235" t="s">
        <v>38</v>
      </c>
      <c r="P918" s="621"/>
      <c r="Q918" s="626"/>
      <c r="R918" s="621"/>
      <c r="S918" s="621"/>
      <c r="T918" s="659"/>
      <c r="U918" s="659"/>
      <c r="V918" s="621"/>
      <c r="AB918" s="98">
        <f t="shared" si="16"/>
        <v>-12.780000000000001</v>
      </c>
    </row>
    <row r="919" spans="1:28" ht="15">
      <c r="A919" s="680"/>
      <c r="B919" s="144">
        <v>882</v>
      </c>
      <c r="C919" s="634"/>
      <c r="D919" s="625"/>
      <c r="E919" t="s">
        <v>1659</v>
      </c>
      <c r="F919" s="36">
        <v>0.8</v>
      </c>
      <c r="G919" s="43" t="s">
        <v>35</v>
      </c>
      <c r="H919" s="36" t="s">
        <v>1660</v>
      </c>
      <c r="I919" s="36">
        <v>4.8</v>
      </c>
      <c r="J919" s="653"/>
      <c r="K919" s="653"/>
      <c r="L919" s="653"/>
      <c r="M919" s="653"/>
      <c r="N919" s="653"/>
      <c r="O919" s="235" t="s">
        <v>38</v>
      </c>
      <c r="P919" s="621"/>
      <c r="Q919" s="626"/>
      <c r="R919" s="621"/>
      <c r="S919" s="621"/>
      <c r="T919" s="659"/>
      <c r="U919" s="659"/>
      <c r="V919" s="621"/>
      <c r="AB919" s="98">
        <f t="shared" si="16"/>
        <v>0</v>
      </c>
    </row>
    <row r="920" spans="1:28" ht="13.5">
      <c r="A920" s="621">
        <v>21</v>
      </c>
      <c r="B920" s="144">
        <v>883</v>
      </c>
      <c r="C920" s="624" t="s">
        <v>1642</v>
      </c>
      <c r="D920" s="634" t="s">
        <v>1661</v>
      </c>
      <c r="E920" t="s">
        <v>1662</v>
      </c>
      <c r="F920" s="36">
        <v>0.33</v>
      </c>
      <c r="G920" s="34" t="s">
        <v>1652</v>
      </c>
      <c r="H920" s="36" t="s">
        <v>1125</v>
      </c>
      <c r="I920" s="36">
        <v>1.98</v>
      </c>
      <c r="J920" s="34"/>
      <c r="K920" s="34"/>
      <c r="L920" s="34"/>
      <c r="M920" s="2">
        <v>17.82</v>
      </c>
      <c r="N920" s="46">
        <v>189.65</v>
      </c>
      <c r="O920" t="s">
        <v>218</v>
      </c>
      <c r="P920" s="642"/>
      <c r="Q920" s="642"/>
      <c r="R920" s="642"/>
      <c r="S920" s="642"/>
      <c r="T920" s="656"/>
      <c r="U920" s="642"/>
      <c r="V920" s="642"/>
      <c r="AB920" s="98">
        <f t="shared" si="16"/>
        <v>-154.01</v>
      </c>
    </row>
    <row r="921" spans="1:28" ht="13.5">
      <c r="A921" s="621"/>
      <c r="B921" s="144">
        <v>884</v>
      </c>
      <c r="C921" s="624"/>
      <c r="D921" s="634"/>
      <c r="E921" t="s">
        <v>1662</v>
      </c>
      <c r="F921" s="36">
        <v>0.33</v>
      </c>
      <c r="G921" s="34" t="s">
        <v>1652</v>
      </c>
      <c r="H921" s="36" t="s">
        <v>1125</v>
      </c>
      <c r="I921" s="36">
        <v>1.98</v>
      </c>
      <c r="J921" s="34"/>
      <c r="K921" s="34"/>
      <c r="L921" s="34"/>
      <c r="N921" s="46"/>
      <c r="O921" s="651"/>
      <c r="P921" s="680"/>
      <c r="Q921" s="680"/>
      <c r="R921" s="680"/>
      <c r="S921" s="680"/>
      <c r="T921" s="714"/>
      <c r="U921" s="680"/>
      <c r="V921" s="680"/>
      <c r="AB921" s="98">
        <f t="shared" si="16"/>
        <v>0</v>
      </c>
    </row>
    <row r="922" spans="1:28" ht="15">
      <c r="A922" s="621"/>
      <c r="B922" s="144">
        <v>885</v>
      </c>
      <c r="C922" s="624"/>
      <c r="D922" s="634"/>
      <c r="E922" t="s">
        <v>1662</v>
      </c>
      <c r="F922" s="36">
        <v>0.33</v>
      </c>
      <c r="G922" s="34" t="s">
        <v>1652</v>
      </c>
      <c r="H922" s="36" t="s">
        <v>1125</v>
      </c>
      <c r="I922" s="36">
        <v>1.98</v>
      </c>
      <c r="J922" s="34"/>
      <c r="K922" s="34"/>
      <c r="L922" s="34"/>
      <c r="N922" s="46"/>
      <c r="O922" t="s">
        <v>218</v>
      </c>
      <c r="P922" s="621"/>
      <c r="Q922" s="621"/>
      <c r="R922" s="621"/>
      <c r="S922" s="621"/>
      <c r="T922" s="626"/>
      <c r="U922" s="621"/>
      <c r="V922" s="621"/>
      <c r="AB922" s="98">
        <f t="shared" si="16"/>
        <v>0</v>
      </c>
    </row>
    <row r="923" spans="1:28" ht="15">
      <c r="A923" s="621"/>
      <c r="B923" s="144">
        <v>886</v>
      </c>
      <c r="C923" s="624"/>
      <c r="D923" s="634"/>
      <c r="E923" t="s">
        <v>1663</v>
      </c>
      <c r="F923" s="688">
        <v>0.99</v>
      </c>
      <c r="G923" s="34" t="s">
        <v>1652</v>
      </c>
      <c r="H923" s="36" t="s">
        <v>1125</v>
      </c>
      <c r="I923" s="36">
        <v>6</v>
      </c>
      <c r="J923" s="34"/>
      <c r="K923" s="34"/>
      <c r="L923" s="34"/>
      <c r="N923" s="46"/>
      <c r="O923" s="651"/>
      <c r="P923" s="621"/>
      <c r="Q923" s="621"/>
      <c r="R923" s="621"/>
      <c r="S923" s="621"/>
      <c r="T923" s="626"/>
      <c r="U923" s="621"/>
      <c r="V923" s="621"/>
      <c r="AB923" s="98">
        <f t="shared" si="16"/>
        <v>0</v>
      </c>
    </row>
    <row r="924" spans="1:28" ht="15">
      <c r="A924" s="621"/>
      <c r="B924" s="144">
        <v>887</v>
      </c>
      <c r="C924" s="624"/>
      <c r="D924" s="634"/>
      <c r="E924" t="s">
        <v>1663</v>
      </c>
      <c r="F924" s="688">
        <v>0.99</v>
      </c>
      <c r="G924" s="34" t="s">
        <v>1652</v>
      </c>
      <c r="H924" s="36" t="s">
        <v>1125</v>
      </c>
      <c r="I924" s="36">
        <v>6</v>
      </c>
      <c r="J924" s="34"/>
      <c r="K924" s="34"/>
      <c r="L924" s="34"/>
      <c r="N924" s="46"/>
      <c r="O924" s="235" t="s">
        <v>218</v>
      </c>
      <c r="P924" s="621"/>
      <c r="Q924" s="621"/>
      <c r="R924" s="621"/>
      <c r="S924" s="621"/>
      <c r="T924" s="626"/>
      <c r="U924" s="621"/>
      <c r="V924" s="621"/>
      <c r="AB924" s="98">
        <f t="shared" si="16"/>
        <v>0</v>
      </c>
    </row>
    <row r="925" spans="1:28" ht="15">
      <c r="A925" s="621">
        <v>22</v>
      </c>
      <c r="B925" s="144">
        <v>888</v>
      </c>
      <c r="C925" s="44" t="s">
        <v>1595</v>
      </c>
      <c r="D925" s="44" t="s">
        <v>1664</v>
      </c>
      <c r="E925" t="s">
        <v>115</v>
      </c>
      <c r="F925" s="688">
        <v>0.92</v>
      </c>
      <c r="G925" s="43" t="s">
        <v>69</v>
      </c>
      <c r="H925" t="s">
        <v>971</v>
      </c>
      <c r="I925" s="36">
        <v>5.58</v>
      </c>
      <c r="J925" s="645"/>
      <c r="K925" s="645"/>
      <c r="L925" s="46"/>
      <c r="M925" s="2">
        <v>11.04</v>
      </c>
      <c r="N925" s="46">
        <v>38.5</v>
      </c>
      <c r="O925" s="45" t="s">
        <v>38</v>
      </c>
      <c r="P925" s="621"/>
      <c r="Q925" s="621"/>
      <c r="R925" s="621"/>
      <c r="S925" s="621"/>
      <c r="T925" s="659"/>
      <c r="U925" s="621"/>
      <c r="V925" s="626"/>
      <c r="AB925" s="98">
        <f t="shared" si="16"/>
        <v>-16.42</v>
      </c>
    </row>
    <row r="926" spans="1:28" ht="15">
      <c r="A926" s="621"/>
      <c r="B926" s="144">
        <v>889</v>
      </c>
      <c r="C926" s="634"/>
      <c r="D926" s="634"/>
      <c r="E926" t="s">
        <v>115</v>
      </c>
      <c r="F926" s="688">
        <v>0.92</v>
      </c>
      <c r="G926" s="43" t="s">
        <v>69</v>
      </c>
      <c r="H926" s="651"/>
      <c r="I926" s="36">
        <v>5.58</v>
      </c>
      <c r="J926" s="653"/>
      <c r="K926" s="653"/>
      <c r="L926" s="651"/>
      <c r="M926" s="651"/>
      <c r="N926" s="651"/>
      <c r="O926" s="45" t="s">
        <v>38</v>
      </c>
      <c r="P926" s="621"/>
      <c r="Q926" s="621"/>
      <c r="R926" s="621"/>
      <c r="S926" s="621"/>
      <c r="T926" s="659"/>
      <c r="U926" s="621"/>
      <c r="V926" s="626"/>
      <c r="AB926" s="98">
        <f t="shared" si="16"/>
        <v>0</v>
      </c>
    </row>
    <row r="927" spans="1:28" ht="15">
      <c r="A927" s="689">
        <v>23</v>
      </c>
      <c r="B927" s="144">
        <v>890</v>
      </c>
      <c r="C927" s="44" t="s">
        <v>1595</v>
      </c>
      <c r="D927" s="623" t="s">
        <v>1665</v>
      </c>
      <c r="E927" t="s">
        <v>1666</v>
      </c>
      <c r="F927" s="688">
        <v>2.48</v>
      </c>
      <c r="G927" s="43" t="s">
        <v>35</v>
      </c>
      <c r="H927" s="36" t="s">
        <v>1667</v>
      </c>
      <c r="I927" s="36">
        <v>9.725</v>
      </c>
      <c r="J927" s="43"/>
      <c r="K927" s="45"/>
      <c r="L927" s="36"/>
      <c r="M927" s="2">
        <v>26.5</v>
      </c>
      <c r="N927" s="46">
        <v>53</v>
      </c>
      <c r="O927" s="235" t="s">
        <v>38</v>
      </c>
      <c r="P927" s="621"/>
      <c r="Q927" s="621"/>
      <c r="R927" s="621"/>
      <c r="S927" s="621"/>
      <c r="T927" s="659"/>
      <c r="U927" s="715"/>
      <c r="V927" s="621"/>
      <c r="AB927" s="98">
        <f t="shared" si="16"/>
        <v>0</v>
      </c>
    </row>
    <row r="928" spans="1:28" ht="15">
      <c r="A928" s="689"/>
      <c r="B928" s="144">
        <v>891</v>
      </c>
      <c r="C928" s="634"/>
      <c r="D928" s="625"/>
      <c r="E928" t="s">
        <v>1666</v>
      </c>
      <c r="F928" s="688">
        <v>2.48</v>
      </c>
      <c r="G928" s="43" t="s">
        <v>35</v>
      </c>
      <c r="H928" s="36" t="s">
        <v>1667</v>
      </c>
      <c r="I928" s="36">
        <v>9.725</v>
      </c>
      <c r="J928" s="34"/>
      <c r="K928" s="36"/>
      <c r="L928" s="36"/>
      <c r="N928" s="46"/>
      <c r="O928" s="235" t="s">
        <v>38</v>
      </c>
      <c r="P928" s="621"/>
      <c r="Q928" s="621"/>
      <c r="R928" s="621"/>
      <c r="S928" s="621"/>
      <c r="T928" s="659"/>
      <c r="U928" s="715"/>
      <c r="V928" s="621"/>
      <c r="AB928" s="98">
        <f t="shared" si="16"/>
        <v>0</v>
      </c>
    </row>
    <row r="929" spans="1:28" ht="15">
      <c r="A929" s="689"/>
      <c r="B929" s="144">
        <v>892</v>
      </c>
      <c r="C929" s="634"/>
      <c r="D929" s="625"/>
      <c r="E929" t="s">
        <v>1668</v>
      </c>
      <c r="F929" s="688">
        <v>1.65</v>
      </c>
      <c r="G929" s="43" t="s">
        <v>35</v>
      </c>
      <c r="H929" s="36" t="s">
        <v>1667</v>
      </c>
      <c r="I929" s="36">
        <v>7.65</v>
      </c>
      <c r="J929" s="34"/>
      <c r="K929" s="36"/>
      <c r="L929" s="36"/>
      <c r="N929" s="46"/>
      <c r="O929" s="235" t="s">
        <v>38</v>
      </c>
      <c r="P929" s="621"/>
      <c r="Q929" s="621"/>
      <c r="R929" s="621"/>
      <c r="S929" s="621"/>
      <c r="T929" s="659"/>
      <c r="U929" s="715"/>
      <c r="V929" s="621"/>
      <c r="AB929" s="98">
        <f t="shared" si="16"/>
        <v>0</v>
      </c>
    </row>
    <row r="930" spans="1:28" ht="15">
      <c r="A930" s="689">
        <v>24</v>
      </c>
      <c r="B930" s="144">
        <v>893</v>
      </c>
      <c r="C930" s="44" t="s">
        <v>1595</v>
      </c>
      <c r="D930" s="623" t="s">
        <v>1669</v>
      </c>
      <c r="E930" t="s">
        <v>1670</v>
      </c>
      <c r="F930" s="36">
        <v>0.83</v>
      </c>
      <c r="G930" s="43" t="s">
        <v>35</v>
      </c>
      <c r="H930" s="36" t="s">
        <v>1671</v>
      </c>
      <c r="I930" s="36">
        <f>6*F930</f>
        <v>4.9799999999999995</v>
      </c>
      <c r="J930" s="43"/>
      <c r="K930" s="45"/>
      <c r="L930" s="36"/>
      <c r="M930" s="36">
        <v>9.96</v>
      </c>
      <c r="N930" s="36">
        <v>42.76</v>
      </c>
      <c r="O930" s="235" t="s">
        <v>38</v>
      </c>
      <c r="P930" s="621"/>
      <c r="Q930" s="621"/>
      <c r="R930" s="621"/>
      <c r="S930" s="621"/>
      <c r="T930" s="659"/>
      <c r="U930" s="715"/>
      <c r="V930" s="621"/>
      <c r="W930" t="s">
        <v>1672</v>
      </c>
      <c r="AB930" s="98">
        <f t="shared" si="16"/>
        <v>-22.839999999999996</v>
      </c>
    </row>
    <row r="931" spans="1:28" ht="15">
      <c r="A931" s="689"/>
      <c r="B931" s="144">
        <v>894</v>
      </c>
      <c r="C931" s="634"/>
      <c r="D931" s="625"/>
      <c r="E931" t="s">
        <v>1670</v>
      </c>
      <c r="F931" s="36">
        <v>0.83</v>
      </c>
      <c r="G931" s="43" t="s">
        <v>35</v>
      </c>
      <c r="H931" s="36" t="s">
        <v>1671</v>
      </c>
      <c r="I931" s="36">
        <f>6*F931</f>
        <v>4.9799999999999995</v>
      </c>
      <c r="J931" s="34"/>
      <c r="K931" s="36"/>
      <c r="L931" s="36"/>
      <c r="M931" s="36"/>
      <c r="N931" s="36"/>
      <c r="O931" s="235" t="s">
        <v>38</v>
      </c>
      <c r="P931" s="621"/>
      <c r="Q931" s="621"/>
      <c r="R931" s="621"/>
      <c r="S931" s="621"/>
      <c r="T931" s="659"/>
      <c r="U931" s="659"/>
      <c r="V931" s="621"/>
      <c r="AB931" s="98">
        <f t="shared" si="16"/>
        <v>0</v>
      </c>
    </row>
    <row r="932" spans="1:28" ht="15">
      <c r="A932" s="689">
        <v>26</v>
      </c>
      <c r="B932" s="144">
        <v>895</v>
      </c>
      <c r="C932" s="44" t="s">
        <v>1595</v>
      </c>
      <c r="D932" s="623" t="s">
        <v>1673</v>
      </c>
      <c r="E932" t="s">
        <v>1674</v>
      </c>
      <c r="F932" s="688">
        <v>2.42</v>
      </c>
      <c r="G932" s="43" t="s">
        <v>35</v>
      </c>
      <c r="H932" s="36" t="s">
        <v>1675</v>
      </c>
      <c r="I932" s="36">
        <v>9.575</v>
      </c>
      <c r="J932" s="645"/>
      <c r="K932" s="645"/>
      <c r="L932" s="645"/>
      <c r="M932" s="2">
        <v>28.65</v>
      </c>
      <c r="N932" s="46">
        <v>62</v>
      </c>
      <c r="O932" s="235" t="s">
        <v>38</v>
      </c>
      <c r="P932" s="621"/>
      <c r="Q932" s="621"/>
      <c r="R932" s="621"/>
      <c r="S932" s="621"/>
      <c r="T932" s="659"/>
      <c r="U932" s="715"/>
      <c r="V932" s="621"/>
      <c r="AB932" s="98">
        <f t="shared" si="16"/>
        <v>-4.700000000000003</v>
      </c>
    </row>
    <row r="933" spans="1:28" ht="15">
      <c r="A933" s="689"/>
      <c r="B933" s="144">
        <v>896</v>
      </c>
      <c r="C933" s="634"/>
      <c r="D933" s="625"/>
      <c r="E933" t="s">
        <v>1674</v>
      </c>
      <c r="F933" s="688">
        <v>2.42</v>
      </c>
      <c r="G933" s="43" t="s">
        <v>35</v>
      </c>
      <c r="H933" s="36" t="s">
        <v>1675</v>
      </c>
      <c r="I933" s="36">
        <v>9.575</v>
      </c>
      <c r="J933" s="46"/>
      <c r="K933" s="46"/>
      <c r="L933" s="46"/>
      <c r="N933" s="46"/>
      <c r="O933" s="235" t="s">
        <v>38</v>
      </c>
      <c r="P933" s="621"/>
      <c r="Q933" s="621"/>
      <c r="R933" s="621"/>
      <c r="S933" s="621"/>
      <c r="T933" s="659"/>
      <c r="U933" s="715"/>
      <c r="V933" s="621"/>
      <c r="AB933" s="98">
        <f t="shared" si="16"/>
        <v>0</v>
      </c>
    </row>
    <row r="934" spans="1:28" ht="15">
      <c r="A934" s="689"/>
      <c r="B934" s="144">
        <v>897</v>
      </c>
      <c r="C934" s="634"/>
      <c r="D934" s="625"/>
      <c r="E934" t="s">
        <v>1674</v>
      </c>
      <c r="F934" s="688">
        <v>2.42</v>
      </c>
      <c r="G934" s="43" t="s">
        <v>35</v>
      </c>
      <c r="H934" s="36" t="s">
        <v>1675</v>
      </c>
      <c r="I934" s="36">
        <v>9.575</v>
      </c>
      <c r="J934" s="650"/>
      <c r="K934" s="650"/>
      <c r="L934" s="650"/>
      <c r="N934" s="46"/>
      <c r="O934" s="235" t="s">
        <v>38</v>
      </c>
      <c r="P934" s="621"/>
      <c r="Q934" s="621"/>
      <c r="R934" s="621"/>
      <c r="S934" s="621"/>
      <c r="T934" s="659"/>
      <c r="U934" s="715"/>
      <c r="V934" s="621"/>
      <c r="AB934" s="98">
        <f aca="true" t="shared" si="17" ref="AB934:AB1000">M934*2-N934</f>
        <v>0</v>
      </c>
    </row>
    <row r="935" spans="1:28" ht="15">
      <c r="A935" s="689">
        <v>27</v>
      </c>
      <c r="B935" s="144">
        <v>898</v>
      </c>
      <c r="C935" s="44" t="s">
        <v>1595</v>
      </c>
      <c r="D935" s="623" t="s">
        <v>1676</v>
      </c>
      <c r="E935" t="s">
        <v>1677</v>
      </c>
      <c r="F935" s="36">
        <v>0.08</v>
      </c>
      <c r="G935" s="43" t="s">
        <v>35</v>
      </c>
      <c r="H935" s="36" t="s">
        <v>1558</v>
      </c>
      <c r="I935" s="36">
        <v>0.516</v>
      </c>
      <c r="J935" s="645"/>
      <c r="K935" s="645"/>
      <c r="L935" s="645"/>
      <c r="M935" s="2">
        <v>1</v>
      </c>
      <c r="N935" s="691">
        <v>2</v>
      </c>
      <c r="O935" s="235" t="s">
        <v>38</v>
      </c>
      <c r="P935" s="621"/>
      <c r="Q935" s="626"/>
      <c r="R935" s="621"/>
      <c r="S935" s="621"/>
      <c r="T935" s="659"/>
      <c r="U935" s="715"/>
      <c r="V935" s="621"/>
      <c r="W935" t="s">
        <v>1678</v>
      </c>
      <c r="AB935" s="98">
        <f t="shared" si="17"/>
        <v>0</v>
      </c>
    </row>
    <row r="936" spans="1:28" ht="15">
      <c r="A936" s="690">
        <v>28</v>
      </c>
      <c r="B936" s="144">
        <v>899</v>
      </c>
      <c r="C936" s="627" t="s">
        <v>1595</v>
      </c>
      <c r="D936" s="628" t="s">
        <v>1679</v>
      </c>
      <c r="E936" t="s">
        <v>1680</v>
      </c>
      <c r="F936" s="691">
        <v>2</v>
      </c>
      <c r="G936" s="43" t="s">
        <v>437</v>
      </c>
      <c r="H936" s="36" t="s">
        <v>194</v>
      </c>
      <c r="I936" s="36">
        <v>8.5</v>
      </c>
      <c r="J936" s="43"/>
      <c r="K936" s="43"/>
      <c r="L936" s="43"/>
      <c r="M936" s="2">
        <v>17</v>
      </c>
      <c r="N936" s="46">
        <v>91.7</v>
      </c>
      <c r="O936" s="235" t="s">
        <v>1681</v>
      </c>
      <c r="P936" s="621"/>
      <c r="Q936" s="621"/>
      <c r="R936" s="621"/>
      <c r="S936" s="621"/>
      <c r="T936" s="659"/>
      <c r="U936" s="626"/>
      <c r="V936" s="621"/>
      <c r="AB936" s="98">
        <f t="shared" si="17"/>
        <v>-57.7</v>
      </c>
    </row>
    <row r="937" spans="1:28" ht="16.5" customHeight="1">
      <c r="A937" s="692"/>
      <c r="B937" s="144">
        <v>900</v>
      </c>
      <c r="C937" s="693"/>
      <c r="D937" s="694"/>
      <c r="E937" t="s">
        <v>1680</v>
      </c>
      <c r="F937" s="691">
        <v>2</v>
      </c>
      <c r="G937" s="43" t="s">
        <v>437</v>
      </c>
      <c r="H937" s="36" t="s">
        <v>194</v>
      </c>
      <c r="I937" s="36">
        <v>8.5</v>
      </c>
      <c r="J937" s="34"/>
      <c r="K937" s="34"/>
      <c r="L937" s="34"/>
      <c r="M937" s="651"/>
      <c r="N937" s="651"/>
      <c r="O937" s="235" t="s">
        <v>1681</v>
      </c>
      <c r="P937" s="621"/>
      <c r="Q937" s="621"/>
      <c r="R937" s="621"/>
      <c r="S937" s="621"/>
      <c r="T937" s="659"/>
      <c r="U937" s="626"/>
      <c r="V937" s="621"/>
      <c r="AB937" s="98">
        <f t="shared" si="17"/>
        <v>0</v>
      </c>
    </row>
    <row r="938" spans="1:28" ht="15">
      <c r="A938" s="689">
        <v>29</v>
      </c>
      <c r="B938" s="144">
        <v>901</v>
      </c>
      <c r="C938" s="44" t="s">
        <v>1595</v>
      </c>
      <c r="D938" s="623" t="s">
        <v>1682</v>
      </c>
      <c r="E938" t="s">
        <v>1683</v>
      </c>
      <c r="F938" s="36">
        <v>5.98</v>
      </c>
      <c r="G938" s="43" t="s">
        <v>35</v>
      </c>
      <c r="H938" s="36" t="s">
        <v>1013</v>
      </c>
      <c r="I938" s="36">
        <v>16.47</v>
      </c>
      <c r="J938" s="43"/>
      <c r="K938" s="45"/>
      <c r="L938" s="36"/>
      <c r="M938" s="2">
        <v>64.41</v>
      </c>
      <c r="N938" s="46">
        <v>132</v>
      </c>
      <c r="O938" s="235" t="s">
        <v>38</v>
      </c>
      <c r="P938" s="621"/>
      <c r="Q938" s="621"/>
      <c r="R938" s="621"/>
      <c r="S938" s="621"/>
      <c r="T938" s="659"/>
      <c r="U938" s="715"/>
      <c r="V938" s="621"/>
      <c r="AB938" s="98">
        <f t="shared" si="17"/>
        <v>-3.180000000000007</v>
      </c>
    </row>
    <row r="939" spans="1:28" ht="15">
      <c r="A939" s="689"/>
      <c r="B939" s="144">
        <v>902</v>
      </c>
      <c r="C939" s="634"/>
      <c r="D939" s="625"/>
      <c r="E939" t="s">
        <v>1683</v>
      </c>
      <c r="F939" s="36">
        <v>5.98</v>
      </c>
      <c r="G939" s="43" t="s">
        <v>35</v>
      </c>
      <c r="H939" s="36" t="s">
        <v>1013</v>
      </c>
      <c r="I939" s="36">
        <v>16.47</v>
      </c>
      <c r="J939" s="34"/>
      <c r="K939" s="36"/>
      <c r="L939" s="36"/>
      <c r="N939" s="46"/>
      <c r="O939" s="235" t="s">
        <v>38</v>
      </c>
      <c r="P939" s="621"/>
      <c r="Q939" s="621"/>
      <c r="R939" s="621"/>
      <c r="S939" s="621"/>
      <c r="T939" s="659"/>
      <c r="U939" s="715"/>
      <c r="V939" s="621"/>
      <c r="AB939" s="98">
        <f t="shared" si="17"/>
        <v>0</v>
      </c>
    </row>
    <row r="940" spans="1:28" ht="15">
      <c r="A940" s="689"/>
      <c r="B940" s="144">
        <v>903</v>
      </c>
      <c r="C940" s="634"/>
      <c r="D940" s="625"/>
      <c r="E940" t="s">
        <v>1683</v>
      </c>
      <c r="F940" s="36">
        <v>5.98</v>
      </c>
      <c r="G940" s="43" t="s">
        <v>35</v>
      </c>
      <c r="H940" s="36" t="s">
        <v>1013</v>
      </c>
      <c r="I940" s="36">
        <v>16.47</v>
      </c>
      <c r="J940" s="34"/>
      <c r="K940" s="36"/>
      <c r="L940" s="36"/>
      <c r="N940" s="46"/>
      <c r="O940" s="235" t="s">
        <v>38</v>
      </c>
      <c r="P940" s="621"/>
      <c r="Q940" s="621"/>
      <c r="R940" s="621"/>
      <c r="S940" s="621"/>
      <c r="T940" s="659"/>
      <c r="U940" s="715"/>
      <c r="V940" s="621"/>
      <c r="AB940" s="98">
        <f t="shared" si="17"/>
        <v>0</v>
      </c>
    </row>
    <row r="941" spans="1:28" ht="15">
      <c r="A941" s="689"/>
      <c r="B941" s="144">
        <v>904</v>
      </c>
      <c r="C941" s="634"/>
      <c r="D941" s="625"/>
      <c r="E941" t="s">
        <v>1684</v>
      </c>
      <c r="F941" s="691">
        <v>6</v>
      </c>
      <c r="G941" s="43" t="s">
        <v>35</v>
      </c>
      <c r="H941" s="36" t="s">
        <v>1013</v>
      </c>
      <c r="I941" s="36">
        <v>16.5</v>
      </c>
      <c r="J941" s="34"/>
      <c r="K941" s="36"/>
      <c r="L941" s="36"/>
      <c r="N941" s="46"/>
      <c r="O941" s="235" t="s">
        <v>38</v>
      </c>
      <c r="P941" s="621"/>
      <c r="Q941" s="621"/>
      <c r="R941" s="621"/>
      <c r="S941" s="621"/>
      <c r="T941" s="659"/>
      <c r="U941" s="659"/>
      <c r="V941" s="621"/>
      <c r="AB941" s="98">
        <f t="shared" si="17"/>
        <v>0</v>
      </c>
    </row>
    <row r="942" spans="1:28" ht="15">
      <c r="A942" s="621">
        <v>30</v>
      </c>
      <c r="B942" s="144">
        <v>905</v>
      </c>
      <c r="C942" s="44" t="s">
        <v>1595</v>
      </c>
      <c r="D942" s="44" t="s">
        <v>1685</v>
      </c>
      <c r="E942" t="s">
        <v>1686</v>
      </c>
      <c r="F942" s="691">
        <v>2</v>
      </c>
      <c r="G942" s="43" t="s">
        <v>69</v>
      </c>
      <c r="H942" s="36" t="s">
        <v>1671</v>
      </c>
      <c r="I942" s="36">
        <v>8.5</v>
      </c>
      <c r="J942" s="43"/>
      <c r="K942" s="43"/>
      <c r="L942" s="43"/>
      <c r="M942" s="2">
        <v>17</v>
      </c>
      <c r="N942" s="46">
        <v>194.36</v>
      </c>
      <c r="O942" t="s">
        <v>293</v>
      </c>
      <c r="P942" s="709"/>
      <c r="Q942" s="621"/>
      <c r="R942" s="364"/>
      <c r="S942" s="364"/>
      <c r="T942" s="716"/>
      <c r="U942" s="709"/>
      <c r="V942" s="364"/>
      <c r="W942" t="s">
        <v>1687</v>
      </c>
      <c r="Y942" s="1003" t="s">
        <v>1688</v>
      </c>
      <c r="AB942" s="98">
        <f t="shared" si="17"/>
        <v>-160.36</v>
      </c>
    </row>
    <row r="943" spans="1:28" ht="15">
      <c r="A943" s="621"/>
      <c r="B943" s="144">
        <v>906</v>
      </c>
      <c r="C943" s="634"/>
      <c r="D943" s="634"/>
      <c r="E943" t="s">
        <v>1686</v>
      </c>
      <c r="F943" s="691">
        <v>2</v>
      </c>
      <c r="G943" s="43" t="s">
        <v>69</v>
      </c>
      <c r="H943" s="36" t="s">
        <v>1671</v>
      </c>
      <c r="I943" s="36">
        <v>8.5</v>
      </c>
      <c r="J943" s="34"/>
      <c r="K943" s="34"/>
      <c r="L943" s="34"/>
      <c r="N943" s="46"/>
      <c r="O943" t="s">
        <v>293</v>
      </c>
      <c r="P943" s="709"/>
      <c r="Q943" s="621"/>
      <c r="R943" s="364"/>
      <c r="S943" s="364"/>
      <c r="T943" s="716"/>
      <c r="U943" s="709"/>
      <c r="V943" s="364"/>
      <c r="Y943" s="1004" t="s">
        <v>1689</v>
      </c>
      <c r="AB943" s="98">
        <f t="shared" si="17"/>
        <v>0</v>
      </c>
    </row>
    <row r="944" spans="1:28" ht="15">
      <c r="A944" s="689">
        <v>31</v>
      </c>
      <c r="B944" s="144">
        <v>907</v>
      </c>
      <c r="C944" s="44" t="s">
        <v>1595</v>
      </c>
      <c r="D944" s="623" t="s">
        <v>1690</v>
      </c>
      <c r="E944" t="s">
        <v>1691</v>
      </c>
      <c r="F944" s="695">
        <v>0.26</v>
      </c>
      <c r="G944" s="43" t="s">
        <v>69</v>
      </c>
      <c r="H944" s="36" t="s">
        <v>1692</v>
      </c>
      <c r="I944" s="36">
        <v>1.56</v>
      </c>
      <c r="J944" s="43"/>
      <c r="K944" s="45"/>
      <c r="L944" s="36"/>
      <c r="M944" s="2">
        <v>8.82</v>
      </c>
      <c r="N944" s="46">
        <v>23.9</v>
      </c>
      <c r="O944" s="235" t="s">
        <v>1462</v>
      </c>
      <c r="P944" s="621"/>
      <c r="Q944" s="621"/>
      <c r="R944" s="621"/>
      <c r="S944" s="621"/>
      <c r="T944" s="621"/>
      <c r="U944" s="709"/>
      <c r="V944" s="717"/>
      <c r="W944" t="s">
        <v>1693</v>
      </c>
      <c r="AB944" s="98">
        <f t="shared" si="17"/>
        <v>-6.259999999999998</v>
      </c>
    </row>
    <row r="945" spans="1:28" ht="15">
      <c r="A945" s="689"/>
      <c r="B945" s="144">
        <v>908</v>
      </c>
      <c r="C945" s="44"/>
      <c r="D945" s="623"/>
      <c r="E945" t="s">
        <v>1694</v>
      </c>
      <c r="F945" s="695">
        <v>0.11</v>
      </c>
      <c r="G945" s="43" t="s">
        <v>69</v>
      </c>
      <c r="H945" s="36" t="s">
        <v>1692</v>
      </c>
      <c r="I945" s="36">
        <v>0.66</v>
      </c>
      <c r="J945" s="43"/>
      <c r="K945" s="45"/>
      <c r="L945" s="36"/>
      <c r="N945" s="46"/>
      <c r="O945" s="235" t="s">
        <v>1462</v>
      </c>
      <c r="P945" s="621"/>
      <c r="Q945" s="621"/>
      <c r="R945" s="621"/>
      <c r="S945" s="621"/>
      <c r="T945" s="621"/>
      <c r="U945" s="709"/>
      <c r="V945" s="717"/>
      <c r="AB945" s="98">
        <f t="shared" si="17"/>
        <v>0</v>
      </c>
    </row>
    <row r="946" spans="1:28" ht="15">
      <c r="A946" s="689"/>
      <c r="B946" s="144">
        <v>909</v>
      </c>
      <c r="C946" s="44"/>
      <c r="D946" s="623"/>
      <c r="E946" t="s">
        <v>1694</v>
      </c>
      <c r="F946" s="695">
        <v>0.11</v>
      </c>
      <c r="G946" s="43" t="s">
        <v>69</v>
      </c>
      <c r="H946" s="36" t="s">
        <v>1692</v>
      </c>
      <c r="I946" s="36">
        <v>0.66</v>
      </c>
      <c r="J946" s="43"/>
      <c r="K946" s="45"/>
      <c r="L946" s="36"/>
      <c r="N946" s="46"/>
      <c r="O946" s="235" t="s">
        <v>1462</v>
      </c>
      <c r="P946" s="621"/>
      <c r="Q946" s="621"/>
      <c r="R946" s="621"/>
      <c r="S946" s="621"/>
      <c r="T946" s="621"/>
      <c r="U946" s="709"/>
      <c r="V946" s="717"/>
      <c r="AB946" s="98">
        <f t="shared" si="17"/>
        <v>0</v>
      </c>
    </row>
    <row r="947" spans="1:28" ht="15">
      <c r="A947" s="689"/>
      <c r="B947" s="144">
        <v>910</v>
      </c>
      <c r="C947" s="44"/>
      <c r="D947" s="623"/>
      <c r="E947" t="s">
        <v>1694</v>
      </c>
      <c r="F947" s="695">
        <v>0.11</v>
      </c>
      <c r="G947" s="43" t="s">
        <v>69</v>
      </c>
      <c r="H947" s="36" t="s">
        <v>1692</v>
      </c>
      <c r="I947" s="36">
        <v>0.66</v>
      </c>
      <c r="J947" s="43"/>
      <c r="K947" s="45"/>
      <c r="L947" s="36"/>
      <c r="N947" s="46"/>
      <c r="O947" s="235" t="s">
        <v>1462</v>
      </c>
      <c r="P947" s="621"/>
      <c r="Q947" s="621"/>
      <c r="R947" s="621"/>
      <c r="S947" s="621"/>
      <c r="T947" s="621"/>
      <c r="U947" s="709"/>
      <c r="V947" s="717"/>
      <c r="AB947" s="98">
        <f t="shared" si="17"/>
        <v>0</v>
      </c>
    </row>
    <row r="948" spans="1:28" ht="15">
      <c r="A948" s="689"/>
      <c r="B948" s="144">
        <v>911</v>
      </c>
      <c r="C948" s="44"/>
      <c r="D948" s="623"/>
      <c r="E948" t="s">
        <v>1694</v>
      </c>
      <c r="F948" s="695">
        <v>0.11</v>
      </c>
      <c r="G948" s="43" t="s">
        <v>69</v>
      </c>
      <c r="H948" s="36" t="s">
        <v>1692</v>
      </c>
      <c r="I948" s="36">
        <v>0.66</v>
      </c>
      <c r="J948" s="43"/>
      <c r="K948" s="45"/>
      <c r="L948" s="36"/>
      <c r="N948" s="46"/>
      <c r="O948" s="235" t="s">
        <v>1462</v>
      </c>
      <c r="P948" s="621"/>
      <c r="Q948" s="621"/>
      <c r="R948" s="621"/>
      <c r="S948" s="621"/>
      <c r="T948" s="621"/>
      <c r="U948" s="709"/>
      <c r="V948" s="717"/>
      <c r="AB948" s="98">
        <f t="shared" si="17"/>
        <v>0</v>
      </c>
    </row>
    <row r="949" spans="1:28" ht="15">
      <c r="A949" s="689"/>
      <c r="B949" s="144">
        <v>912</v>
      </c>
      <c r="C949" s="44"/>
      <c r="D949" s="623"/>
      <c r="E949" t="s">
        <v>1694</v>
      </c>
      <c r="F949" s="695">
        <v>0.11</v>
      </c>
      <c r="G949" s="43" t="s">
        <v>69</v>
      </c>
      <c r="H949" s="36" t="s">
        <v>1692</v>
      </c>
      <c r="I949" s="36">
        <v>0.66</v>
      </c>
      <c r="J949" s="43"/>
      <c r="K949" s="45"/>
      <c r="L949" s="36"/>
      <c r="N949" s="46"/>
      <c r="O949" s="235" t="s">
        <v>1462</v>
      </c>
      <c r="P949" s="621"/>
      <c r="Q949" s="621"/>
      <c r="R949" s="621"/>
      <c r="S949" s="621"/>
      <c r="T949" s="621"/>
      <c r="U949" s="709"/>
      <c r="V949" s="717"/>
      <c r="AB949" s="98">
        <f t="shared" si="17"/>
        <v>0</v>
      </c>
    </row>
    <row r="950" spans="1:28" ht="15">
      <c r="A950" s="689"/>
      <c r="B950" s="144">
        <v>913</v>
      </c>
      <c r="C950" s="44"/>
      <c r="D950" s="623"/>
      <c r="E950" t="s">
        <v>1694</v>
      </c>
      <c r="F950" s="695">
        <v>0.11</v>
      </c>
      <c r="G950" s="43" t="s">
        <v>69</v>
      </c>
      <c r="H950" s="36" t="s">
        <v>1692</v>
      </c>
      <c r="I950" s="36">
        <v>0.66</v>
      </c>
      <c r="J950" s="43"/>
      <c r="K950" s="45"/>
      <c r="L950" s="36"/>
      <c r="N950" s="46"/>
      <c r="O950" s="235" t="s">
        <v>1462</v>
      </c>
      <c r="P950" s="621"/>
      <c r="Q950" s="621"/>
      <c r="R950" s="621"/>
      <c r="S950" s="621"/>
      <c r="T950" s="621"/>
      <c r="U950" s="709"/>
      <c r="V950" s="717"/>
      <c r="AB950" s="98">
        <f t="shared" si="17"/>
        <v>0</v>
      </c>
    </row>
    <row r="951" spans="1:28" ht="15">
      <c r="A951" s="689"/>
      <c r="B951" s="144">
        <v>914</v>
      </c>
      <c r="C951" s="44"/>
      <c r="D951" s="623"/>
      <c r="E951" t="s">
        <v>1694</v>
      </c>
      <c r="F951" s="695">
        <v>0.11</v>
      </c>
      <c r="G951" s="43" t="s">
        <v>69</v>
      </c>
      <c r="H951" s="36" t="s">
        <v>1692</v>
      </c>
      <c r="I951" s="36">
        <v>0.66</v>
      </c>
      <c r="J951" s="43"/>
      <c r="K951" s="45"/>
      <c r="L951" s="36"/>
      <c r="N951" s="46"/>
      <c r="O951" s="235" t="s">
        <v>1462</v>
      </c>
      <c r="P951" s="621"/>
      <c r="Q951" s="621"/>
      <c r="R951" s="621"/>
      <c r="S951" s="621"/>
      <c r="T951" s="621"/>
      <c r="U951" s="709"/>
      <c r="V951" s="717"/>
      <c r="AB951" s="98">
        <f t="shared" si="17"/>
        <v>0</v>
      </c>
    </row>
    <row r="952" spans="1:28" ht="15">
      <c r="A952" s="689"/>
      <c r="B952" s="144">
        <v>915</v>
      </c>
      <c r="C952" s="634"/>
      <c r="D952" s="625"/>
      <c r="E952" t="s">
        <v>1694</v>
      </c>
      <c r="F952" s="695">
        <v>0.11</v>
      </c>
      <c r="G952" s="43" t="s">
        <v>69</v>
      </c>
      <c r="H952" s="36" t="s">
        <v>1692</v>
      </c>
      <c r="I952" s="36">
        <v>0.66</v>
      </c>
      <c r="J952" s="34"/>
      <c r="K952" s="36"/>
      <c r="L952" s="36"/>
      <c r="N952" s="46"/>
      <c r="O952" s="235" t="s">
        <v>1462</v>
      </c>
      <c r="P952" s="621"/>
      <c r="Q952" s="621"/>
      <c r="R952" s="621"/>
      <c r="S952" s="621"/>
      <c r="T952" s="621"/>
      <c r="U952" s="709"/>
      <c r="V952" s="717"/>
      <c r="AB952" s="98">
        <f t="shared" si="17"/>
        <v>0</v>
      </c>
    </row>
    <row r="953" spans="1:28" ht="15">
      <c r="A953" s="689"/>
      <c r="B953" s="144">
        <v>916</v>
      </c>
      <c r="C953" s="634"/>
      <c r="D953" s="625"/>
      <c r="E953" t="s">
        <v>1694</v>
      </c>
      <c r="F953" s="695">
        <v>0.11</v>
      </c>
      <c r="G953" s="43" t="s">
        <v>69</v>
      </c>
      <c r="H953" s="36" t="s">
        <v>1692</v>
      </c>
      <c r="I953" s="36">
        <v>0.66</v>
      </c>
      <c r="J953" s="34"/>
      <c r="K953" s="36"/>
      <c r="L953" s="36"/>
      <c r="N953" s="46"/>
      <c r="O953" s="235" t="s">
        <v>1462</v>
      </c>
      <c r="P953" s="621"/>
      <c r="Q953" s="621"/>
      <c r="R953" s="621"/>
      <c r="S953" s="621"/>
      <c r="T953" s="621"/>
      <c r="U953" s="709"/>
      <c r="V953" s="717"/>
      <c r="AB953" s="98">
        <f t="shared" si="17"/>
        <v>0</v>
      </c>
    </row>
    <row r="954" spans="1:28" ht="15">
      <c r="A954" s="689"/>
      <c r="B954" s="144">
        <v>917</v>
      </c>
      <c r="C954" s="634"/>
      <c r="D954" s="625"/>
      <c r="E954" t="s">
        <v>1694</v>
      </c>
      <c r="F954" s="695">
        <v>0.11</v>
      </c>
      <c r="G954" s="43" t="s">
        <v>69</v>
      </c>
      <c r="H954" s="36" t="s">
        <v>1692</v>
      </c>
      <c r="I954" s="36">
        <v>0.66</v>
      </c>
      <c r="J954" s="34"/>
      <c r="K954" s="36"/>
      <c r="L954" s="36"/>
      <c r="N954" s="46"/>
      <c r="O954" s="235" t="s">
        <v>1462</v>
      </c>
      <c r="P954" s="621"/>
      <c r="Q954" s="621"/>
      <c r="R954" s="621"/>
      <c r="S954" s="621"/>
      <c r="T954" s="621"/>
      <c r="U954" s="709"/>
      <c r="V954" s="717"/>
      <c r="AB954" s="98">
        <f t="shared" si="17"/>
        <v>0</v>
      </c>
    </row>
    <row r="955" spans="1:28" ht="15">
      <c r="A955" s="689"/>
      <c r="B955" s="144">
        <v>918</v>
      </c>
      <c r="C955" s="634"/>
      <c r="D955" s="625"/>
      <c r="E955" t="s">
        <v>1694</v>
      </c>
      <c r="F955" s="695">
        <v>0.11</v>
      </c>
      <c r="G955" s="43" t="s">
        <v>69</v>
      </c>
      <c r="H955" s="36" t="s">
        <v>1692</v>
      </c>
      <c r="I955" s="36">
        <v>0.66</v>
      </c>
      <c r="J955" s="34"/>
      <c r="K955" s="36"/>
      <c r="L955" s="36"/>
      <c r="N955" s="46"/>
      <c r="O955" s="235" t="s">
        <v>1462</v>
      </c>
      <c r="P955" s="621"/>
      <c r="Q955" s="621"/>
      <c r="R955" s="621"/>
      <c r="S955" s="621"/>
      <c r="T955" s="621"/>
      <c r="U955" s="709"/>
      <c r="V955" s="717"/>
      <c r="AB955" s="98">
        <f t="shared" si="17"/>
        <v>0</v>
      </c>
    </row>
    <row r="956" spans="1:28" ht="15">
      <c r="A956" s="617">
        <v>32</v>
      </c>
      <c r="B956" s="144">
        <v>919</v>
      </c>
      <c r="C956" s="623" t="s">
        <v>1595</v>
      </c>
      <c r="D956" s="623" t="s">
        <v>1695</v>
      </c>
      <c r="E956" t="s">
        <v>163</v>
      </c>
      <c r="F956" s="48">
        <v>0.33</v>
      </c>
      <c r="G956" s="70" t="s">
        <v>69</v>
      </c>
      <c r="H956" s="48" t="s">
        <v>965</v>
      </c>
      <c r="I956" s="48">
        <v>1.98</v>
      </c>
      <c r="J956" s="70"/>
      <c r="K956" s="70"/>
      <c r="L956" s="70"/>
      <c r="M956" s="2">
        <v>1.98</v>
      </c>
      <c r="N956" s="46">
        <v>4.5</v>
      </c>
      <c r="O956" t="s">
        <v>38</v>
      </c>
      <c r="P956" s="709"/>
      <c r="Q956" s="708"/>
      <c r="R956" s="709"/>
      <c r="S956" s="709"/>
      <c r="T956" s="716"/>
      <c r="U956" s="364"/>
      <c r="V956" s="717"/>
      <c r="AB956" s="98">
        <f t="shared" si="17"/>
        <v>-0.54</v>
      </c>
    </row>
    <row r="957" spans="1:25" ht="27.75" customHeight="1">
      <c r="A957">
        <v>25</v>
      </c>
      <c r="B957" s="36">
        <v>62</v>
      </c>
      <c r="C957" s="43" t="s">
        <v>1595</v>
      </c>
      <c r="D957" s="696" t="s">
        <v>1696</v>
      </c>
      <c r="E957" s="697" t="s">
        <v>1697</v>
      </c>
      <c r="F957" s="36">
        <v>4</v>
      </c>
      <c r="G957" s="43" t="s">
        <v>1698</v>
      </c>
      <c r="H957" s="36" t="s">
        <v>1699</v>
      </c>
      <c r="I957" s="36">
        <f>(5*F957+7)/2</f>
        <v>13.5</v>
      </c>
      <c r="J957" s="645"/>
      <c r="K957" s="645"/>
      <c r="L957" s="645"/>
      <c r="M957" s="36">
        <v>24.6</v>
      </c>
      <c r="N957" s="36">
        <v>49.21</v>
      </c>
      <c r="O957" s="235" t="s">
        <v>38</v>
      </c>
      <c r="P957" s="36"/>
      <c r="Q957" s="34"/>
      <c r="R957" s="43"/>
      <c r="S957" s="43"/>
      <c r="T957" s="43"/>
      <c r="U957" s="34"/>
      <c r="V957" s="36"/>
      <c r="W957" t="s">
        <v>1700</v>
      </c>
      <c r="Y957" s="393" t="s">
        <v>1701</v>
      </c>
    </row>
    <row r="958" spans="2:25" ht="13.5">
      <c r="B958" s="36">
        <v>63</v>
      </c>
      <c r="C958" s="34"/>
      <c r="D958" s="698"/>
      <c r="E958" t="s">
        <v>1697</v>
      </c>
      <c r="F958" s="36">
        <v>4</v>
      </c>
      <c r="G958" s="43" t="s">
        <v>1698</v>
      </c>
      <c r="H958" s="36" t="s">
        <v>1699</v>
      </c>
      <c r="I958" s="36">
        <f>(5*F958+7)/2</f>
        <v>13.5</v>
      </c>
      <c r="M958" s="36"/>
      <c r="N958" s="36"/>
      <c r="O958" s="235" t="s">
        <v>38</v>
      </c>
      <c r="P958" s="36"/>
      <c r="Q958" s="34"/>
      <c r="R958" s="43"/>
      <c r="S958" s="43"/>
      <c r="T958" s="43"/>
      <c r="U958" s="34"/>
      <c r="V958" s="36"/>
      <c r="Y958" s="393"/>
    </row>
    <row r="959" spans="2:25" ht="13.5">
      <c r="B959">
        <v>64</v>
      </c>
      <c r="C959" s="34"/>
      <c r="D959" s="699"/>
      <c r="E959" t="s">
        <v>486</v>
      </c>
      <c r="F959" s="36">
        <v>1.5</v>
      </c>
      <c r="G959" s="43" t="s">
        <v>1698</v>
      </c>
      <c r="H959" s="36" t="s">
        <v>1699</v>
      </c>
      <c r="I959" s="36">
        <f>(5*F959+7)/2</f>
        <v>7.25</v>
      </c>
      <c r="J959" s="650"/>
      <c r="K959" s="650"/>
      <c r="L959" s="650"/>
      <c r="M959" s="36"/>
      <c r="N959" s="36"/>
      <c r="O959" s="235" t="s">
        <v>38</v>
      </c>
      <c r="P959" s="36"/>
      <c r="Q959" s="34"/>
      <c r="R959" s="43"/>
      <c r="S959" s="43"/>
      <c r="T959" s="43"/>
      <c r="U959" s="34"/>
      <c r="V959" s="36"/>
      <c r="Y959" s="393"/>
    </row>
    <row r="960" spans="1:28" s="122" customFormat="1" ht="15">
      <c r="A960" s="700">
        <v>1</v>
      </c>
      <c r="B960" s="144">
        <v>920</v>
      </c>
      <c r="C960" s="701" t="s">
        <v>1702</v>
      </c>
      <c r="D960" s="702" t="s">
        <v>1703</v>
      </c>
      <c r="E960" t="s">
        <v>1704</v>
      </c>
      <c r="F960" s="182">
        <v>10</v>
      </c>
      <c r="G960" t="s">
        <v>1705</v>
      </c>
      <c r="H960" s="703" t="s">
        <v>1706</v>
      </c>
      <c r="I960" s="710">
        <v>17.5</v>
      </c>
      <c r="J960" s="46"/>
      <c r="K960" s="46"/>
      <c r="L960" s="46"/>
      <c r="M960" s="703">
        <v>17.5</v>
      </c>
      <c r="N960" s="703">
        <v>35</v>
      </c>
      <c r="O960" t="s">
        <v>38</v>
      </c>
      <c r="P960" s="711"/>
      <c r="Q960" s="711"/>
      <c r="R960" s="711"/>
      <c r="S960" s="711"/>
      <c r="T960" s="711"/>
      <c r="U960" s="711"/>
      <c r="V960" s="711"/>
      <c r="W960" t="s">
        <v>1634</v>
      </c>
      <c r="Z960"/>
      <c r="AB960" s="98">
        <f t="shared" si="17"/>
        <v>0</v>
      </c>
    </row>
    <row r="961" spans="1:28" s="122" customFormat="1" ht="15">
      <c r="A961" s="718"/>
      <c r="B961" s="144">
        <v>921</v>
      </c>
      <c r="C961" s="719"/>
      <c r="D961" s="720"/>
      <c r="E961" t="s">
        <v>1707</v>
      </c>
      <c r="F961" s="182">
        <v>6</v>
      </c>
      <c r="G961" t="s">
        <v>1705</v>
      </c>
      <c r="H961" s="721"/>
      <c r="I961" s="710">
        <v>17.5</v>
      </c>
      <c r="J961" s="46"/>
      <c r="K961" s="46"/>
      <c r="L961" s="46"/>
      <c r="M961" s="721"/>
      <c r="N961" s="721"/>
      <c r="O961" t="s">
        <v>38</v>
      </c>
      <c r="P961" s="711"/>
      <c r="Q961" s="711"/>
      <c r="R961" s="711"/>
      <c r="S961" s="711"/>
      <c r="T961" s="711"/>
      <c r="U961" s="711"/>
      <c r="V961" s="711"/>
      <c r="W961"/>
      <c r="Z961"/>
      <c r="AB961" s="98">
        <f t="shared" si="17"/>
        <v>0</v>
      </c>
    </row>
    <row r="962" spans="1:28" s="1" customFormat="1" ht="15">
      <c r="A962" s="722">
        <v>2</v>
      </c>
      <c r="B962" s="144">
        <v>922</v>
      </c>
      <c r="C962" s="723" t="s">
        <v>1702</v>
      </c>
      <c r="D962" s="724" t="s">
        <v>1708</v>
      </c>
      <c r="E962" s="725" t="s">
        <v>1709</v>
      </c>
      <c r="F962" s="182">
        <v>4</v>
      </c>
      <c r="G962" t="s">
        <v>1705</v>
      </c>
      <c r="H962" s="726" t="s">
        <v>1710</v>
      </c>
      <c r="I962" s="750">
        <v>13.5</v>
      </c>
      <c r="J962" s="46"/>
      <c r="K962" s="750"/>
      <c r="L962" s="750"/>
      <c r="M962" s="726">
        <v>54</v>
      </c>
      <c r="N962" s="726">
        <v>111.78</v>
      </c>
      <c r="O962" t="s">
        <v>38</v>
      </c>
      <c r="P962" s="751"/>
      <c r="Q962" s="751"/>
      <c r="R962" s="751"/>
      <c r="S962" s="751"/>
      <c r="T962" s="751"/>
      <c r="U962" s="751"/>
      <c r="V962" s="751"/>
      <c r="W962"/>
      <c r="Z962"/>
      <c r="AB962" s="98">
        <f t="shared" si="17"/>
        <v>-3.780000000000001</v>
      </c>
    </row>
    <row r="963" spans="1:28" s="1" customFormat="1" ht="15">
      <c r="A963" s="727"/>
      <c r="B963" s="144">
        <v>923</v>
      </c>
      <c r="C963" s="728"/>
      <c r="D963" s="729"/>
      <c r="E963" s="725" t="s">
        <v>1709</v>
      </c>
      <c r="F963" s="182">
        <v>4</v>
      </c>
      <c r="G963" t="s">
        <v>1705</v>
      </c>
      <c r="H963" s="730"/>
      <c r="I963" s="750">
        <v>13.5</v>
      </c>
      <c r="J963" s="46"/>
      <c r="K963" s="750"/>
      <c r="L963" s="750"/>
      <c r="M963" s="730"/>
      <c r="N963" s="730"/>
      <c r="O963" t="s">
        <v>38</v>
      </c>
      <c r="P963" s="751"/>
      <c r="Q963" s="751"/>
      <c r="R963" s="751"/>
      <c r="S963" s="751"/>
      <c r="T963" s="751"/>
      <c r="U963" s="751"/>
      <c r="V963" s="751"/>
      <c r="W963"/>
      <c r="Z963"/>
      <c r="AB963" s="98">
        <f t="shared" si="17"/>
        <v>0</v>
      </c>
    </row>
    <row r="964" spans="1:28" s="1" customFormat="1" ht="15">
      <c r="A964" s="727"/>
      <c r="B964" s="144">
        <v>924</v>
      </c>
      <c r="C964" s="728"/>
      <c r="D964" s="729"/>
      <c r="E964" s="725" t="s">
        <v>1709</v>
      </c>
      <c r="F964" s="182">
        <v>4</v>
      </c>
      <c r="G964" t="s">
        <v>1705</v>
      </c>
      <c r="H964" s="730"/>
      <c r="I964" s="750">
        <v>13.5</v>
      </c>
      <c r="J964" s="46"/>
      <c r="K964" s="750"/>
      <c r="L964" s="750"/>
      <c r="M964" s="730"/>
      <c r="N964" s="730"/>
      <c r="O964" t="s">
        <v>38</v>
      </c>
      <c r="P964" s="751"/>
      <c r="Q964" s="751"/>
      <c r="R964" s="751"/>
      <c r="S964" s="751"/>
      <c r="T964" s="751"/>
      <c r="U964" s="751"/>
      <c r="V964" s="751"/>
      <c r="W964"/>
      <c r="Z964"/>
      <c r="AB964" s="98">
        <f t="shared" si="17"/>
        <v>0</v>
      </c>
    </row>
    <row r="965" spans="1:28" s="1" customFormat="1" ht="15">
      <c r="A965" s="731"/>
      <c r="B965" s="144">
        <v>925</v>
      </c>
      <c r="C965" s="732"/>
      <c r="D965" s="733"/>
      <c r="E965" s="725" t="s">
        <v>1709</v>
      </c>
      <c r="F965" s="182">
        <v>4</v>
      </c>
      <c r="G965" t="s">
        <v>1705</v>
      </c>
      <c r="H965" s="734"/>
      <c r="I965" s="750">
        <v>13.5</v>
      </c>
      <c r="J965" s="46"/>
      <c r="K965" s="750"/>
      <c r="L965" s="750"/>
      <c r="M965" s="734"/>
      <c r="N965" s="734"/>
      <c r="O965" t="s">
        <v>38</v>
      </c>
      <c r="P965" s="751"/>
      <c r="Q965" s="751"/>
      <c r="R965" s="751"/>
      <c r="S965" s="751"/>
      <c r="T965" s="751"/>
      <c r="U965" s="751"/>
      <c r="V965" s="751"/>
      <c r="W965"/>
      <c r="Z965"/>
      <c r="AB965" s="98">
        <f t="shared" si="17"/>
        <v>0</v>
      </c>
    </row>
    <row r="966" spans="1:28" s="1" customFormat="1" ht="15">
      <c r="A966" s="722">
        <v>3</v>
      </c>
      <c r="B966" s="144">
        <v>926</v>
      </c>
      <c r="C966" s="723" t="s">
        <v>1702</v>
      </c>
      <c r="D966" s="724" t="s">
        <v>1711</v>
      </c>
      <c r="E966" s="725" t="s">
        <v>1712</v>
      </c>
      <c r="F966" s="735">
        <v>3.57</v>
      </c>
      <c r="G966" t="s">
        <v>1705</v>
      </c>
      <c r="H966" s="726" t="s">
        <v>1524</v>
      </c>
      <c r="I966" s="688">
        <v>12.42</v>
      </c>
      <c r="J966" s="46"/>
      <c r="K966" s="750"/>
      <c r="L966" s="750"/>
      <c r="M966" s="752">
        <v>37.26</v>
      </c>
      <c r="N966" s="726">
        <v>94.68</v>
      </c>
      <c r="O966" t="s">
        <v>38</v>
      </c>
      <c r="P966" s="751"/>
      <c r="Q966" s="751"/>
      <c r="R966" s="751"/>
      <c r="S966" s="751"/>
      <c r="T966" s="751"/>
      <c r="U966" s="751"/>
      <c r="V966" s="751"/>
      <c r="W966"/>
      <c r="Z966"/>
      <c r="AB966" s="98">
        <f t="shared" si="17"/>
        <v>-20.16000000000001</v>
      </c>
    </row>
    <row r="967" spans="1:28" s="1" customFormat="1" ht="15">
      <c r="A967" s="727"/>
      <c r="B967" s="144">
        <v>927</v>
      </c>
      <c r="C967" s="728"/>
      <c r="D967" s="729"/>
      <c r="E967" s="725" t="s">
        <v>1712</v>
      </c>
      <c r="F967" s="735">
        <v>3.57</v>
      </c>
      <c r="G967" t="s">
        <v>1705</v>
      </c>
      <c r="H967" s="730"/>
      <c r="I967" s="688">
        <v>12.42</v>
      </c>
      <c r="J967" s="46"/>
      <c r="K967" s="750"/>
      <c r="L967" s="750"/>
      <c r="M967" s="753"/>
      <c r="N967" s="730"/>
      <c r="O967" t="s">
        <v>38</v>
      </c>
      <c r="P967" s="751"/>
      <c r="Q967" s="751"/>
      <c r="R967" s="751"/>
      <c r="S967" s="751"/>
      <c r="T967" s="751"/>
      <c r="U967" s="751"/>
      <c r="V967" s="751"/>
      <c r="W967"/>
      <c r="Z967"/>
      <c r="AB967" s="98">
        <f t="shared" si="17"/>
        <v>0</v>
      </c>
    </row>
    <row r="968" spans="1:28" s="1" customFormat="1" ht="15">
      <c r="A968" s="731"/>
      <c r="B968" s="144">
        <v>928</v>
      </c>
      <c r="C968" s="732"/>
      <c r="D968" s="733"/>
      <c r="E968" s="725" t="s">
        <v>1712</v>
      </c>
      <c r="F968" s="735">
        <v>3.57</v>
      </c>
      <c r="G968" t="s">
        <v>1705</v>
      </c>
      <c r="H968" s="734"/>
      <c r="I968" s="688">
        <v>12.42</v>
      </c>
      <c r="J968" s="46"/>
      <c r="K968" s="750"/>
      <c r="L968" s="750"/>
      <c r="M968" s="754"/>
      <c r="N968" s="734"/>
      <c r="O968" t="s">
        <v>38</v>
      </c>
      <c r="P968" s="751"/>
      <c r="Q968" s="751"/>
      <c r="R968" s="751"/>
      <c r="S968" s="751"/>
      <c r="T968" s="751"/>
      <c r="U968" s="751"/>
      <c r="V968" s="751"/>
      <c r="W968"/>
      <c r="Z968"/>
      <c r="AB968" s="98">
        <f t="shared" si="17"/>
        <v>0</v>
      </c>
    </row>
    <row r="969" spans="1:28" s="1" customFormat="1" ht="15">
      <c r="A969" s="722">
        <v>4</v>
      </c>
      <c r="B969" s="144">
        <v>929</v>
      </c>
      <c r="C969" s="723" t="s">
        <v>1702</v>
      </c>
      <c r="D969" s="724" t="s">
        <v>1713</v>
      </c>
      <c r="E969" s="725" t="s">
        <v>1714</v>
      </c>
      <c r="F969" s="182">
        <v>7.8</v>
      </c>
      <c r="G969" t="s">
        <v>1715</v>
      </c>
      <c r="H969" s="726" t="s">
        <v>1716</v>
      </c>
      <c r="I969" s="750">
        <v>19.2</v>
      </c>
      <c r="J969" s="46"/>
      <c r="K969" s="750"/>
      <c r="L969" s="750"/>
      <c r="M969" s="726">
        <v>38.4</v>
      </c>
      <c r="N969" s="726">
        <v>122</v>
      </c>
      <c r="O969" t="s">
        <v>38</v>
      </c>
      <c r="P969" s="751"/>
      <c r="Q969" s="751"/>
      <c r="R969" s="751"/>
      <c r="S969" s="751"/>
      <c r="T969" s="751"/>
      <c r="U969" s="751"/>
      <c r="V969" s="751"/>
      <c r="W969" t="s">
        <v>1717</v>
      </c>
      <c r="Z969"/>
      <c r="AB969" s="98">
        <f t="shared" si="17"/>
        <v>-45.2</v>
      </c>
    </row>
    <row r="970" spans="1:28" s="1" customFormat="1" ht="15">
      <c r="A970" s="731"/>
      <c r="B970" s="144">
        <v>930</v>
      </c>
      <c r="C970" s="732"/>
      <c r="D970" s="733"/>
      <c r="E970" s="725" t="s">
        <v>1714</v>
      </c>
      <c r="F970" s="182">
        <v>7.8</v>
      </c>
      <c r="G970" t="s">
        <v>1715</v>
      </c>
      <c r="H970" s="734"/>
      <c r="I970" s="750">
        <v>19.2</v>
      </c>
      <c r="J970" s="46"/>
      <c r="K970" s="750"/>
      <c r="L970" s="750"/>
      <c r="M970" s="734"/>
      <c r="N970" s="734"/>
      <c r="O970" t="s">
        <v>38</v>
      </c>
      <c r="P970" s="751"/>
      <c r="Q970" s="751"/>
      <c r="R970" s="751"/>
      <c r="S970" s="751"/>
      <c r="T970" s="751"/>
      <c r="U970" s="751"/>
      <c r="V970" s="751"/>
      <c r="W970"/>
      <c r="Z970"/>
      <c r="AB970" s="98">
        <f t="shared" si="17"/>
        <v>0</v>
      </c>
    </row>
    <row r="971" spans="1:28" s="122" customFormat="1" ht="15">
      <c r="A971" s="700">
        <v>5</v>
      </c>
      <c r="B971" s="144">
        <v>931</v>
      </c>
      <c r="C971" s="701" t="s">
        <v>1702</v>
      </c>
      <c r="D971" s="736" t="s">
        <v>1718</v>
      </c>
      <c r="E971" t="s">
        <v>1719</v>
      </c>
      <c r="F971" s="737">
        <v>1.32</v>
      </c>
      <c r="G971" t="s">
        <v>1705</v>
      </c>
      <c r="H971" s="703" t="s">
        <v>1720</v>
      </c>
      <c r="I971" s="46">
        <v>6.8</v>
      </c>
      <c r="J971" s="46"/>
      <c r="K971" s="46"/>
      <c r="L971" s="46"/>
      <c r="M971" s="703">
        <v>9.88</v>
      </c>
      <c r="N971" s="46">
        <v>19.76</v>
      </c>
      <c r="O971" t="s">
        <v>38</v>
      </c>
      <c r="P971" s="711"/>
      <c r="Q971" s="711"/>
      <c r="R971" s="711"/>
      <c r="S971" s="711"/>
      <c r="T971" s="711"/>
      <c r="U971" s="711"/>
      <c r="V971" s="711"/>
      <c r="W971" t="s">
        <v>1634</v>
      </c>
      <c r="Z971"/>
      <c r="AB971" s="98">
        <f t="shared" si="17"/>
        <v>0</v>
      </c>
    </row>
    <row r="972" spans="1:28" s="122" customFormat="1" ht="15">
      <c r="A972" s="718"/>
      <c r="B972" s="144">
        <v>932</v>
      </c>
      <c r="C972" s="719"/>
      <c r="D972" s="738"/>
      <c r="E972" t="s">
        <v>1719</v>
      </c>
      <c r="F972" s="737">
        <v>1.32</v>
      </c>
      <c r="G972" t="s">
        <v>1705</v>
      </c>
      <c r="H972" s="721"/>
      <c r="I972" s="46">
        <v>6.8</v>
      </c>
      <c r="J972" s="46"/>
      <c r="K972" s="46"/>
      <c r="L972" s="46"/>
      <c r="M972" s="721"/>
      <c r="N972" s="46"/>
      <c r="O972" t="s">
        <v>38</v>
      </c>
      <c r="P972" s="711"/>
      <c r="Q972" s="711"/>
      <c r="R972" s="711"/>
      <c r="S972" s="711"/>
      <c r="T972" s="711"/>
      <c r="U972" s="711"/>
      <c r="V972" s="711"/>
      <c r="W972"/>
      <c r="Z972"/>
      <c r="AB972" s="98">
        <f t="shared" si="17"/>
        <v>0</v>
      </c>
    </row>
    <row r="973" spans="1:28" s="1" customFormat="1" ht="15">
      <c r="A973" s="722">
        <v>6</v>
      </c>
      <c r="B973" s="144">
        <v>933</v>
      </c>
      <c r="C973" s="723" t="s">
        <v>1702</v>
      </c>
      <c r="D973" s="739" t="s">
        <v>1721</v>
      </c>
      <c r="E973" s="725" t="s">
        <v>1722</v>
      </c>
      <c r="F973" s="735">
        <v>7.85</v>
      </c>
      <c r="G973" t="s">
        <v>1705</v>
      </c>
      <c r="H973" s="726" t="s">
        <v>1723</v>
      </c>
      <c r="I973" s="688">
        <v>19.285</v>
      </c>
      <c r="J973" s="46"/>
      <c r="K973" s="750"/>
      <c r="L973" s="750"/>
      <c r="M973" s="726">
        <v>38.55</v>
      </c>
      <c r="N973" s="726">
        <v>84.9</v>
      </c>
      <c r="O973" t="s">
        <v>38</v>
      </c>
      <c r="P973" s="751"/>
      <c r="Q973" s="751"/>
      <c r="R973" s="751"/>
      <c r="S973" s="751"/>
      <c r="T973" s="751"/>
      <c r="U973" s="751"/>
      <c r="V973" s="751"/>
      <c r="W973" s="726"/>
      <c r="Z973"/>
      <c r="AB973" s="98">
        <f t="shared" si="17"/>
        <v>-7.800000000000011</v>
      </c>
    </row>
    <row r="974" spans="1:28" s="1" customFormat="1" ht="15">
      <c r="A974" s="731"/>
      <c r="B974" s="144">
        <v>934</v>
      </c>
      <c r="C974" s="732"/>
      <c r="D974" s="740"/>
      <c r="E974" s="725" t="s">
        <v>1722</v>
      </c>
      <c r="F974" s="735">
        <v>7.85</v>
      </c>
      <c r="G974" t="s">
        <v>1705</v>
      </c>
      <c r="H974" s="734"/>
      <c r="I974" s="688">
        <v>19.285</v>
      </c>
      <c r="J974" s="46"/>
      <c r="K974" s="750"/>
      <c r="L974" s="750"/>
      <c r="M974" s="734"/>
      <c r="N974" s="734"/>
      <c r="O974" t="s">
        <v>38</v>
      </c>
      <c r="P974" s="751"/>
      <c r="Q974" s="751"/>
      <c r="R974" s="751"/>
      <c r="S974" s="751"/>
      <c r="T974" s="751"/>
      <c r="U974" s="751"/>
      <c r="V974" s="751"/>
      <c r="W974" s="734"/>
      <c r="Z974"/>
      <c r="AB974" s="98">
        <f t="shared" si="17"/>
        <v>0</v>
      </c>
    </row>
    <row r="975" spans="1:28" s="1" customFormat="1" ht="15">
      <c r="A975" s="722">
        <v>7</v>
      </c>
      <c r="B975" s="144">
        <v>935</v>
      </c>
      <c r="C975" s="723" t="s">
        <v>1702</v>
      </c>
      <c r="D975" s="739" t="s">
        <v>1724</v>
      </c>
      <c r="E975" s="725" t="s">
        <v>1725</v>
      </c>
      <c r="F975" s="182">
        <v>1</v>
      </c>
      <c r="G975" t="s">
        <v>1705</v>
      </c>
      <c r="H975" s="726" t="s">
        <v>1726</v>
      </c>
      <c r="I975" s="750">
        <v>6</v>
      </c>
      <c r="J975" s="46"/>
      <c r="K975" s="750"/>
      <c r="L975" s="750"/>
      <c r="M975" s="726">
        <v>12</v>
      </c>
      <c r="N975" s="726">
        <v>42</v>
      </c>
      <c r="O975" t="s">
        <v>38</v>
      </c>
      <c r="P975" s="751"/>
      <c r="Q975" s="751"/>
      <c r="R975" s="751"/>
      <c r="S975" s="751"/>
      <c r="T975" s="751"/>
      <c r="U975" s="751"/>
      <c r="V975" s="751"/>
      <c r="W975" s="726"/>
      <c r="Z975"/>
      <c r="AB975" s="98">
        <f t="shared" si="17"/>
        <v>-18</v>
      </c>
    </row>
    <row r="976" spans="1:28" s="1" customFormat="1" ht="15">
      <c r="A976" s="731"/>
      <c r="B976" s="144">
        <v>936</v>
      </c>
      <c r="C976" s="732"/>
      <c r="D976" s="740"/>
      <c r="E976" s="725" t="s">
        <v>1725</v>
      </c>
      <c r="F976" s="182">
        <v>1</v>
      </c>
      <c r="G976" t="s">
        <v>1705</v>
      </c>
      <c r="H976" s="734"/>
      <c r="I976" s="750">
        <v>6</v>
      </c>
      <c r="J976" s="46"/>
      <c r="K976" s="750"/>
      <c r="L976" s="750"/>
      <c r="M976" s="734"/>
      <c r="N976" s="734"/>
      <c r="O976" t="s">
        <v>38</v>
      </c>
      <c r="P976" s="751"/>
      <c r="Q976" s="751"/>
      <c r="R976" s="751"/>
      <c r="S976" s="751"/>
      <c r="T976" s="751"/>
      <c r="U976" s="751"/>
      <c r="V976" s="751"/>
      <c r="W976" s="734"/>
      <c r="Z976"/>
      <c r="AB976" s="98">
        <f t="shared" si="17"/>
        <v>0</v>
      </c>
    </row>
    <row r="977" spans="1:28" s="1" customFormat="1" ht="15">
      <c r="A977" s="722">
        <v>8</v>
      </c>
      <c r="B977" s="144">
        <v>937</v>
      </c>
      <c r="C977" s="723" t="s">
        <v>1702</v>
      </c>
      <c r="D977" s="739" t="s">
        <v>1727</v>
      </c>
      <c r="E977" s="725" t="s">
        <v>1728</v>
      </c>
      <c r="F977" s="182">
        <v>7.5</v>
      </c>
      <c r="G977" t="s">
        <v>1705</v>
      </c>
      <c r="H977" s="726" t="s">
        <v>1424</v>
      </c>
      <c r="I977" s="750">
        <v>18.75</v>
      </c>
      <c r="J977" s="46"/>
      <c r="K977" s="750"/>
      <c r="L977" s="750"/>
      <c r="M977" s="726">
        <v>93.75</v>
      </c>
      <c r="N977" s="726">
        <v>210</v>
      </c>
      <c r="O977" t="s">
        <v>38</v>
      </c>
      <c r="P977" s="751"/>
      <c r="Q977" s="751"/>
      <c r="R977" s="751"/>
      <c r="S977" s="751"/>
      <c r="T977" s="751"/>
      <c r="U977" s="751"/>
      <c r="V977" s="751"/>
      <c r="W977"/>
      <c r="Z977"/>
      <c r="AB977" s="98">
        <f t="shared" si="17"/>
        <v>-22.5</v>
      </c>
    </row>
    <row r="978" spans="1:28" s="1" customFormat="1" ht="15">
      <c r="A978" s="727"/>
      <c r="B978" s="144">
        <v>938</v>
      </c>
      <c r="C978" s="728"/>
      <c r="D978" s="741"/>
      <c r="E978" s="725" t="s">
        <v>1728</v>
      </c>
      <c r="F978" s="182">
        <v>7.5</v>
      </c>
      <c r="G978" t="s">
        <v>1705</v>
      </c>
      <c r="H978" s="730"/>
      <c r="I978" s="750">
        <v>18.75</v>
      </c>
      <c r="J978" s="46"/>
      <c r="K978" s="750"/>
      <c r="L978" s="750"/>
      <c r="M978" s="730"/>
      <c r="N978" s="730"/>
      <c r="O978" t="s">
        <v>38</v>
      </c>
      <c r="P978" s="751"/>
      <c r="Q978" s="751"/>
      <c r="R978" s="751"/>
      <c r="S978" s="751"/>
      <c r="T978" s="751"/>
      <c r="U978" s="751"/>
      <c r="V978" s="751"/>
      <c r="W978"/>
      <c r="Z978"/>
      <c r="AB978" s="98">
        <f t="shared" si="17"/>
        <v>0</v>
      </c>
    </row>
    <row r="979" spans="1:28" s="1" customFormat="1" ht="15">
      <c r="A979" s="727"/>
      <c r="B979" s="144">
        <v>939</v>
      </c>
      <c r="C979" s="728"/>
      <c r="D979" s="741"/>
      <c r="E979" s="725" t="s">
        <v>1728</v>
      </c>
      <c r="F979" s="182">
        <v>7.5</v>
      </c>
      <c r="G979" t="s">
        <v>1705</v>
      </c>
      <c r="H979" s="730"/>
      <c r="I979" s="750">
        <v>18.75</v>
      </c>
      <c r="J979" s="46"/>
      <c r="K979" s="750"/>
      <c r="L979" s="750"/>
      <c r="M979" s="730"/>
      <c r="N979" s="730"/>
      <c r="O979" t="s">
        <v>38</v>
      </c>
      <c r="P979" s="751"/>
      <c r="Q979" s="751"/>
      <c r="R979" s="751"/>
      <c r="S979" s="751"/>
      <c r="T979" s="751"/>
      <c r="U979" s="751"/>
      <c r="V979" s="751"/>
      <c r="W979"/>
      <c r="Z979"/>
      <c r="AB979" s="98">
        <f t="shared" si="17"/>
        <v>0</v>
      </c>
    </row>
    <row r="980" spans="1:28" s="1" customFormat="1" ht="15">
      <c r="A980" s="727"/>
      <c r="B980" s="144">
        <v>940</v>
      </c>
      <c r="C980" s="728"/>
      <c r="D980" s="741"/>
      <c r="E980" s="725" t="s">
        <v>1728</v>
      </c>
      <c r="F980" s="182">
        <v>7.5</v>
      </c>
      <c r="G980" t="s">
        <v>1705</v>
      </c>
      <c r="H980" s="730"/>
      <c r="I980" s="750">
        <v>18.75</v>
      </c>
      <c r="J980" s="46"/>
      <c r="K980" s="750"/>
      <c r="L980" s="750"/>
      <c r="M980" s="730"/>
      <c r="N980" s="730"/>
      <c r="O980" t="s">
        <v>38</v>
      </c>
      <c r="P980" s="751"/>
      <c r="Q980" s="751"/>
      <c r="R980" s="751"/>
      <c r="S980" s="751"/>
      <c r="T980" s="751"/>
      <c r="U980" s="751"/>
      <c r="V980" s="751"/>
      <c r="W980"/>
      <c r="Z980"/>
      <c r="AB980" s="98">
        <f t="shared" si="17"/>
        <v>0</v>
      </c>
    </row>
    <row r="981" spans="1:28" s="1" customFormat="1" ht="15">
      <c r="A981" s="731"/>
      <c r="B981" s="144">
        <v>941</v>
      </c>
      <c r="C981" s="732"/>
      <c r="D981" s="740"/>
      <c r="E981" s="725" t="s">
        <v>1728</v>
      </c>
      <c r="F981" s="182">
        <v>7.5</v>
      </c>
      <c r="G981" t="s">
        <v>1705</v>
      </c>
      <c r="H981" s="734"/>
      <c r="I981" s="750">
        <v>18.75</v>
      </c>
      <c r="J981" s="46"/>
      <c r="K981" s="750"/>
      <c r="L981" s="750"/>
      <c r="M981" s="734"/>
      <c r="N981" s="734"/>
      <c r="O981" t="s">
        <v>38</v>
      </c>
      <c r="P981" s="751"/>
      <c r="Q981" s="751"/>
      <c r="R981" s="751"/>
      <c r="S981" s="751"/>
      <c r="T981" s="751"/>
      <c r="U981" s="751"/>
      <c r="V981" s="751"/>
      <c r="W981"/>
      <c r="Z981"/>
      <c r="AB981" s="98">
        <f t="shared" si="17"/>
        <v>0</v>
      </c>
    </row>
    <row r="982" spans="1:28" s="1" customFormat="1" ht="15">
      <c r="A982" s="722">
        <v>9</v>
      </c>
      <c r="B982" s="144">
        <v>942</v>
      </c>
      <c r="C982" s="723" t="s">
        <v>1702</v>
      </c>
      <c r="D982" s="739" t="s">
        <v>1729</v>
      </c>
      <c r="E982" s="725" t="s">
        <v>1730</v>
      </c>
      <c r="F982" s="182">
        <v>6</v>
      </c>
      <c r="G982" t="s">
        <v>1731</v>
      </c>
      <c r="H982" s="726">
        <v>2019.7</v>
      </c>
      <c r="I982" s="750">
        <v>16.5</v>
      </c>
      <c r="J982" s="46"/>
      <c r="K982" s="750"/>
      <c r="L982" s="750"/>
      <c r="M982" s="726">
        <v>33</v>
      </c>
      <c r="N982" s="726">
        <v>96.88</v>
      </c>
      <c r="O982" t="s">
        <v>128</v>
      </c>
      <c r="P982" s="751"/>
      <c r="Q982" s="751"/>
      <c r="R982" s="751"/>
      <c r="S982" s="751"/>
      <c r="T982" s="751"/>
      <c r="U982" s="751"/>
      <c r="V982" s="751"/>
      <c r="W982" t="s">
        <v>1732</v>
      </c>
      <c r="Z982"/>
      <c r="AB982" s="98">
        <f t="shared" si="17"/>
        <v>-30.879999999999995</v>
      </c>
    </row>
    <row r="983" spans="1:28" s="1" customFormat="1" ht="15">
      <c r="A983" s="731"/>
      <c r="B983" s="144">
        <v>943</v>
      </c>
      <c r="C983" s="732"/>
      <c r="D983" s="740"/>
      <c r="E983" s="725" t="s">
        <v>1730</v>
      </c>
      <c r="F983" s="182">
        <v>6</v>
      </c>
      <c r="G983" s="2"/>
      <c r="H983" s="734"/>
      <c r="I983" s="750">
        <v>16.5</v>
      </c>
      <c r="J983" s="46"/>
      <c r="K983" s="750"/>
      <c r="L983" s="750"/>
      <c r="M983" s="734"/>
      <c r="N983" s="734"/>
      <c r="O983" t="s">
        <v>128</v>
      </c>
      <c r="P983" s="751"/>
      <c r="Q983" s="751"/>
      <c r="R983" s="751"/>
      <c r="S983" s="751"/>
      <c r="T983" s="751"/>
      <c r="U983" s="751"/>
      <c r="V983" s="751"/>
      <c r="W983"/>
      <c r="Z983"/>
      <c r="AB983" s="98">
        <f t="shared" si="17"/>
        <v>0</v>
      </c>
    </row>
    <row r="984" spans="1:28" s="122" customFormat="1" ht="15">
      <c r="A984" s="700">
        <v>10</v>
      </c>
      <c r="B984" s="144">
        <v>944</v>
      </c>
      <c r="C984" s="701" t="s">
        <v>1702</v>
      </c>
      <c r="D984" s="670" t="s">
        <v>1733</v>
      </c>
      <c r="E984" t="s">
        <v>1734</v>
      </c>
      <c r="F984" s="182">
        <v>4</v>
      </c>
      <c r="G984" t="s">
        <v>1705</v>
      </c>
      <c r="H984" s="703" t="s">
        <v>1735</v>
      </c>
      <c r="I984" s="46">
        <v>13.47675</v>
      </c>
      <c r="J984" s="46"/>
      <c r="K984" s="46"/>
      <c r="L984" s="46"/>
      <c r="M984" s="703">
        <v>26.95</v>
      </c>
      <c r="N984" s="46">
        <v>53.9</v>
      </c>
      <c r="O984" t="s">
        <v>38</v>
      </c>
      <c r="P984" s="711"/>
      <c r="Q984" s="711"/>
      <c r="R984" s="711"/>
      <c r="S984" s="711"/>
      <c r="T984" s="711"/>
      <c r="U984" s="711"/>
      <c r="V984" s="711"/>
      <c r="W984" t="s">
        <v>1422</v>
      </c>
      <c r="Z984"/>
      <c r="AB984" s="98">
        <f t="shared" si="17"/>
        <v>0</v>
      </c>
    </row>
    <row r="985" spans="1:28" s="122" customFormat="1" ht="15">
      <c r="A985" s="718"/>
      <c r="B985" s="144">
        <v>945</v>
      </c>
      <c r="C985" s="719"/>
      <c r="D985" s="738"/>
      <c r="E985" t="s">
        <v>1734</v>
      </c>
      <c r="F985" s="182">
        <v>4</v>
      </c>
      <c r="G985" t="s">
        <v>1705</v>
      </c>
      <c r="H985" s="721"/>
      <c r="I985" s="46">
        <v>13.47675</v>
      </c>
      <c r="J985" s="46"/>
      <c r="K985" s="46"/>
      <c r="L985" s="46"/>
      <c r="M985" s="721"/>
      <c r="N985" s="46"/>
      <c r="O985" t="s">
        <v>38</v>
      </c>
      <c r="P985" s="711"/>
      <c r="Q985" s="711"/>
      <c r="R985" s="711"/>
      <c r="S985" s="711"/>
      <c r="T985" s="711"/>
      <c r="U985" s="711"/>
      <c r="V985" s="711"/>
      <c r="W985"/>
      <c r="Z985"/>
      <c r="AB985" s="98">
        <f t="shared" si="17"/>
        <v>0</v>
      </c>
    </row>
    <row r="986" spans="1:28" s="1" customFormat="1" ht="15">
      <c r="A986" s="722">
        <v>11</v>
      </c>
      <c r="B986" s="144">
        <v>946</v>
      </c>
      <c r="C986" s="723" t="s">
        <v>1702</v>
      </c>
      <c r="D986" s="739" t="s">
        <v>1736</v>
      </c>
      <c r="E986" s="725" t="s">
        <v>1737</v>
      </c>
      <c r="F986" s="182">
        <v>5</v>
      </c>
      <c r="G986" t="s">
        <v>1705</v>
      </c>
      <c r="H986" s="726" t="s">
        <v>1738</v>
      </c>
      <c r="I986" s="750">
        <v>15</v>
      </c>
      <c r="J986" s="46"/>
      <c r="K986" s="750"/>
      <c r="L986" s="750"/>
      <c r="M986" s="726">
        <v>45</v>
      </c>
      <c r="N986" s="726">
        <v>90</v>
      </c>
      <c r="O986" t="s">
        <v>38</v>
      </c>
      <c r="P986" s="751"/>
      <c r="Q986" s="751"/>
      <c r="R986" s="751"/>
      <c r="S986" s="751"/>
      <c r="T986" s="751"/>
      <c r="U986" s="751"/>
      <c r="V986" s="751"/>
      <c r="W986"/>
      <c r="Z986"/>
      <c r="AB986" s="98">
        <f t="shared" si="17"/>
        <v>0</v>
      </c>
    </row>
    <row r="987" spans="1:28" s="1" customFormat="1" ht="15">
      <c r="A987" s="727"/>
      <c r="B987" s="144">
        <v>947</v>
      </c>
      <c r="C987" s="728"/>
      <c r="D987" s="741"/>
      <c r="E987" s="725" t="s">
        <v>1737</v>
      </c>
      <c r="F987" s="182">
        <v>5</v>
      </c>
      <c r="G987" t="s">
        <v>1705</v>
      </c>
      <c r="H987" s="730"/>
      <c r="I987" s="750">
        <v>15</v>
      </c>
      <c r="J987" s="46"/>
      <c r="K987" s="750"/>
      <c r="L987" s="750"/>
      <c r="M987" s="730"/>
      <c r="N987" s="730"/>
      <c r="O987" t="s">
        <v>38</v>
      </c>
      <c r="P987" s="751"/>
      <c r="Q987" s="751"/>
      <c r="R987" s="751"/>
      <c r="S987" s="751"/>
      <c r="T987" s="751"/>
      <c r="U987" s="751"/>
      <c r="V987" s="751"/>
      <c r="W987"/>
      <c r="Z987"/>
      <c r="AB987" s="98">
        <f t="shared" si="17"/>
        <v>0</v>
      </c>
    </row>
    <row r="988" spans="1:28" s="1" customFormat="1" ht="15">
      <c r="A988" s="731"/>
      <c r="B988" s="144">
        <v>948</v>
      </c>
      <c r="C988" s="732"/>
      <c r="D988" s="740"/>
      <c r="E988" s="725" t="s">
        <v>1737</v>
      </c>
      <c r="F988" s="182">
        <v>5</v>
      </c>
      <c r="G988" t="s">
        <v>1705</v>
      </c>
      <c r="H988" s="734"/>
      <c r="I988" s="750">
        <v>15</v>
      </c>
      <c r="J988" s="46"/>
      <c r="K988" s="750"/>
      <c r="L988" s="750"/>
      <c r="M988" s="734"/>
      <c r="N988" s="734"/>
      <c r="O988" t="s">
        <v>38</v>
      </c>
      <c r="P988" s="751"/>
      <c r="Q988" s="751"/>
      <c r="R988" s="751"/>
      <c r="S988" s="751"/>
      <c r="T988" s="751"/>
      <c r="U988" s="751"/>
      <c r="V988" s="751"/>
      <c r="W988"/>
      <c r="Z988"/>
      <c r="AB988" s="98">
        <f t="shared" si="17"/>
        <v>0</v>
      </c>
    </row>
    <row r="989" spans="1:28" s="1" customFormat="1" ht="15">
      <c r="A989" s="722">
        <v>13</v>
      </c>
      <c r="B989" s="144">
        <v>949</v>
      </c>
      <c r="C989" s="723" t="s">
        <v>1702</v>
      </c>
      <c r="D989" s="739" t="s">
        <v>1739</v>
      </c>
      <c r="E989" s="725" t="s">
        <v>838</v>
      </c>
      <c r="F989" s="735">
        <v>1.98</v>
      </c>
      <c r="G989" t="s">
        <v>1705</v>
      </c>
      <c r="H989" s="726" t="s">
        <v>1740</v>
      </c>
      <c r="I989" s="688">
        <v>8.45</v>
      </c>
      <c r="J989" s="46"/>
      <c r="K989" s="750"/>
      <c r="L989" s="750"/>
      <c r="M989" s="726">
        <v>16.9</v>
      </c>
      <c r="N989" s="726">
        <v>46.76</v>
      </c>
      <c r="O989" t="s">
        <v>38</v>
      </c>
      <c r="P989" s="751"/>
      <c r="Q989" s="751"/>
      <c r="R989" s="751"/>
      <c r="S989" s="751"/>
      <c r="T989" s="751"/>
      <c r="U989" s="751"/>
      <c r="V989" s="751"/>
      <c r="W989" t="s">
        <v>1741</v>
      </c>
      <c r="Z989"/>
      <c r="AB989" s="98">
        <f t="shared" si="17"/>
        <v>-12.96</v>
      </c>
    </row>
    <row r="990" spans="1:28" s="1" customFormat="1" ht="15">
      <c r="A990" s="731"/>
      <c r="B990" s="144">
        <v>950</v>
      </c>
      <c r="C990" s="732"/>
      <c r="D990" s="740"/>
      <c r="E990" s="725" t="s">
        <v>838</v>
      </c>
      <c r="F990" s="735">
        <v>1.98</v>
      </c>
      <c r="G990" t="s">
        <v>1705</v>
      </c>
      <c r="H990" s="734"/>
      <c r="I990" s="688">
        <v>8.45</v>
      </c>
      <c r="J990" s="46"/>
      <c r="K990" s="750"/>
      <c r="L990" s="750"/>
      <c r="M990" s="734"/>
      <c r="N990" s="734"/>
      <c r="O990" t="s">
        <v>38</v>
      </c>
      <c r="P990" s="751"/>
      <c r="Q990" s="751"/>
      <c r="R990" s="751"/>
      <c r="S990" s="751"/>
      <c r="T990" s="751"/>
      <c r="U990" s="751"/>
      <c r="V990" s="751"/>
      <c r="W990"/>
      <c r="Z990"/>
      <c r="AB990" s="98">
        <f t="shared" si="17"/>
        <v>0</v>
      </c>
    </row>
    <row r="991" spans="1:28" s="1" customFormat="1" ht="15">
      <c r="A991" s="722">
        <v>14</v>
      </c>
      <c r="B991" s="144">
        <v>951</v>
      </c>
      <c r="C991" s="742" t="s">
        <v>1742</v>
      </c>
      <c r="D991" s="739" t="s">
        <v>1743</v>
      </c>
      <c r="E991" s="725" t="s">
        <v>1744</v>
      </c>
      <c r="F991" s="182">
        <v>1</v>
      </c>
      <c r="G991" t="s">
        <v>1705</v>
      </c>
      <c r="H991" s="726" t="s">
        <v>1706</v>
      </c>
      <c r="I991" s="750">
        <v>6</v>
      </c>
      <c r="J991" s="46"/>
      <c r="K991" s="750"/>
      <c r="L991" s="750"/>
      <c r="M991" s="726">
        <v>10.97</v>
      </c>
      <c r="N991" s="726">
        <v>30.08</v>
      </c>
      <c r="O991" t="s">
        <v>38</v>
      </c>
      <c r="P991" s="751"/>
      <c r="Q991" s="751"/>
      <c r="R991" s="751"/>
      <c r="S991" s="751"/>
      <c r="T991" s="751"/>
      <c r="U991" s="751"/>
      <c r="V991" s="751"/>
      <c r="W991" s="726"/>
      <c r="Z991"/>
      <c r="AB991" s="98">
        <f t="shared" si="17"/>
        <v>-8.139999999999997</v>
      </c>
    </row>
    <row r="992" spans="1:28" s="1" customFormat="1" ht="15">
      <c r="A992" s="731"/>
      <c r="B992" s="144">
        <v>952</v>
      </c>
      <c r="C992" s="743"/>
      <c r="D992" s="740"/>
      <c r="E992" s="725" t="s">
        <v>1745</v>
      </c>
      <c r="F992" s="182">
        <v>0.829</v>
      </c>
      <c r="G992" t="s">
        <v>1715</v>
      </c>
      <c r="H992" s="734"/>
      <c r="I992" s="750">
        <v>4.97</v>
      </c>
      <c r="J992" s="46"/>
      <c r="K992" s="750"/>
      <c r="L992" s="750"/>
      <c r="M992" s="734"/>
      <c r="N992" s="734"/>
      <c r="O992" t="s">
        <v>38</v>
      </c>
      <c r="P992" s="751"/>
      <c r="Q992" s="751"/>
      <c r="R992" s="751"/>
      <c r="S992" s="751"/>
      <c r="T992" s="751"/>
      <c r="U992" s="751"/>
      <c r="V992" s="751"/>
      <c r="W992" s="734"/>
      <c r="Z992"/>
      <c r="AB992" s="98">
        <f t="shared" si="17"/>
        <v>0</v>
      </c>
    </row>
    <row r="993" spans="1:28" s="1" customFormat="1" ht="15">
      <c r="A993" s="722">
        <v>16</v>
      </c>
      <c r="B993" s="144">
        <v>953</v>
      </c>
      <c r="C993" s="723" t="s">
        <v>1702</v>
      </c>
      <c r="D993" s="739" t="s">
        <v>1746</v>
      </c>
      <c r="E993" s="725" t="s">
        <v>1747</v>
      </c>
      <c r="F993" s="182">
        <v>5.5</v>
      </c>
      <c r="G993" t="s">
        <v>1715</v>
      </c>
      <c r="H993" s="726" t="s">
        <v>965</v>
      </c>
      <c r="I993" s="750">
        <v>15.75</v>
      </c>
      <c r="J993" s="46"/>
      <c r="K993" s="750"/>
      <c r="L993" s="750"/>
      <c r="M993" s="726">
        <v>47.25</v>
      </c>
      <c r="N993" s="726">
        <v>248</v>
      </c>
      <c r="O993" t="s">
        <v>38</v>
      </c>
      <c r="P993" s="751"/>
      <c r="Q993" s="751"/>
      <c r="R993" s="751"/>
      <c r="S993" s="751"/>
      <c r="T993" s="751"/>
      <c r="U993" s="751"/>
      <c r="V993" s="751"/>
      <c r="W993" s="726" t="s">
        <v>997</v>
      </c>
      <c r="Z993"/>
      <c r="AB993" s="98">
        <f t="shared" si="17"/>
        <v>-153.5</v>
      </c>
    </row>
    <row r="994" spans="1:28" s="1" customFormat="1" ht="15">
      <c r="A994" s="727"/>
      <c r="B994" s="144">
        <v>954</v>
      </c>
      <c r="C994" s="728"/>
      <c r="D994" s="741"/>
      <c r="E994" s="725" t="s">
        <v>1747</v>
      </c>
      <c r="F994" s="182">
        <v>5.5</v>
      </c>
      <c r="G994" t="s">
        <v>1715</v>
      </c>
      <c r="H994" s="730"/>
      <c r="I994" s="750">
        <v>15.75</v>
      </c>
      <c r="J994" s="46"/>
      <c r="K994" s="750"/>
      <c r="L994" s="750"/>
      <c r="M994" s="730"/>
      <c r="N994" s="730"/>
      <c r="O994" t="s">
        <v>38</v>
      </c>
      <c r="P994" s="751"/>
      <c r="Q994" s="751"/>
      <c r="R994" s="751"/>
      <c r="S994" s="751"/>
      <c r="T994" s="751"/>
      <c r="U994" s="751"/>
      <c r="V994" s="751"/>
      <c r="W994" s="730"/>
      <c r="Z994"/>
      <c r="AB994" s="98">
        <f t="shared" si="17"/>
        <v>0</v>
      </c>
    </row>
    <row r="995" spans="1:28" s="1" customFormat="1" ht="15">
      <c r="A995" s="731"/>
      <c r="B995" s="144">
        <v>955</v>
      </c>
      <c r="C995" s="732"/>
      <c r="D995" s="740"/>
      <c r="E995" s="725" t="s">
        <v>1747</v>
      </c>
      <c r="F995" s="182">
        <v>5.5</v>
      </c>
      <c r="G995" t="s">
        <v>1715</v>
      </c>
      <c r="H995" s="734"/>
      <c r="I995" s="750">
        <v>15.75</v>
      </c>
      <c r="J995" s="46"/>
      <c r="K995" s="750"/>
      <c r="L995" s="750"/>
      <c r="M995" s="734"/>
      <c r="N995" s="734"/>
      <c r="O995" t="s">
        <v>38</v>
      </c>
      <c r="P995" s="751"/>
      <c r="Q995" s="751"/>
      <c r="R995" s="751"/>
      <c r="S995" s="751"/>
      <c r="T995" s="751"/>
      <c r="U995" s="751"/>
      <c r="V995" s="751"/>
      <c r="W995" s="734"/>
      <c r="Z995"/>
      <c r="AB995" s="98">
        <f t="shared" si="17"/>
        <v>0</v>
      </c>
    </row>
    <row r="996" spans="1:28" s="1" customFormat="1" ht="15">
      <c r="A996" s="722">
        <v>18</v>
      </c>
      <c r="B996" s="144">
        <v>956</v>
      </c>
      <c r="C996" s="723" t="s">
        <v>1702</v>
      </c>
      <c r="D996" s="739" t="s">
        <v>1748</v>
      </c>
      <c r="E996" s="725" t="s">
        <v>1749</v>
      </c>
      <c r="F996" s="182">
        <v>4</v>
      </c>
      <c r="G996" t="s">
        <v>1715</v>
      </c>
      <c r="H996" s="726" t="s">
        <v>796</v>
      </c>
      <c r="I996" s="750">
        <v>13.5</v>
      </c>
      <c r="J996" s="46"/>
      <c r="K996" s="750"/>
      <c r="L996" s="750"/>
      <c r="M996" s="726">
        <v>40.5</v>
      </c>
      <c r="N996" s="726">
        <v>196</v>
      </c>
      <c r="O996" t="s">
        <v>38</v>
      </c>
      <c r="P996" s="751"/>
      <c r="Q996" s="751"/>
      <c r="R996" s="751"/>
      <c r="S996" s="751"/>
      <c r="T996" s="751"/>
      <c r="U996" s="751"/>
      <c r="V996" s="751"/>
      <c r="W996" t="s">
        <v>1750</v>
      </c>
      <c r="Z996"/>
      <c r="AB996" s="98">
        <f t="shared" si="17"/>
        <v>-115</v>
      </c>
    </row>
    <row r="997" spans="1:28" s="1" customFormat="1" ht="15">
      <c r="A997" s="727"/>
      <c r="B997" s="144">
        <v>957</v>
      </c>
      <c r="C997" s="728"/>
      <c r="D997" s="741"/>
      <c r="E997" s="725" t="s">
        <v>1749</v>
      </c>
      <c r="F997" s="182">
        <v>4</v>
      </c>
      <c r="G997" t="s">
        <v>1715</v>
      </c>
      <c r="H997" s="730"/>
      <c r="I997" s="750">
        <v>13.5</v>
      </c>
      <c r="J997" s="46"/>
      <c r="K997" s="750"/>
      <c r="L997" s="750"/>
      <c r="M997" s="730"/>
      <c r="N997" s="730"/>
      <c r="O997" t="s">
        <v>38</v>
      </c>
      <c r="P997" s="751"/>
      <c r="Q997" s="751"/>
      <c r="R997" s="751"/>
      <c r="S997" s="751"/>
      <c r="T997" s="751"/>
      <c r="U997" s="751"/>
      <c r="V997" s="751"/>
      <c r="W997"/>
      <c r="Z997"/>
      <c r="AB997" s="98">
        <f t="shared" si="17"/>
        <v>0</v>
      </c>
    </row>
    <row r="998" spans="1:28" s="1" customFormat="1" ht="15">
      <c r="A998" s="731"/>
      <c r="B998" s="144">
        <v>958</v>
      </c>
      <c r="C998" s="732"/>
      <c r="D998" s="740"/>
      <c r="E998" s="725" t="s">
        <v>1749</v>
      </c>
      <c r="F998" s="182">
        <v>4</v>
      </c>
      <c r="G998" t="s">
        <v>1715</v>
      </c>
      <c r="H998" s="734"/>
      <c r="I998" s="750">
        <v>13.5</v>
      </c>
      <c r="J998" s="46"/>
      <c r="K998" s="750"/>
      <c r="L998" s="750"/>
      <c r="M998" s="734"/>
      <c r="N998" s="734"/>
      <c r="O998" t="s">
        <v>38</v>
      </c>
      <c r="P998" s="751"/>
      <c r="Q998" s="751"/>
      <c r="R998" s="751"/>
      <c r="S998" s="751"/>
      <c r="T998" s="751"/>
      <c r="U998" s="751"/>
      <c r="V998" s="751"/>
      <c r="W998"/>
      <c r="Z998"/>
      <c r="AB998" s="98">
        <f t="shared" si="17"/>
        <v>0</v>
      </c>
    </row>
    <row r="999" spans="1:28" s="1" customFormat="1" ht="15">
      <c r="A999" s="722">
        <v>19</v>
      </c>
      <c r="B999" s="144">
        <v>959</v>
      </c>
      <c r="C999" s="723" t="s">
        <v>1702</v>
      </c>
      <c r="D999" s="739" t="s">
        <v>1751</v>
      </c>
      <c r="E999" s="725" t="s">
        <v>1752</v>
      </c>
      <c r="F999" s="182">
        <v>4</v>
      </c>
      <c r="G999" s="2" t="s">
        <v>1294</v>
      </c>
      <c r="H999" s="726" t="s">
        <v>954</v>
      </c>
      <c r="I999" s="750">
        <v>13.5</v>
      </c>
      <c r="J999" s="46"/>
      <c r="K999" s="750"/>
      <c r="L999" s="750"/>
      <c r="M999" s="726">
        <v>40.5</v>
      </c>
      <c r="N999" s="726">
        <v>193.98</v>
      </c>
      <c r="O999" t="s">
        <v>128</v>
      </c>
      <c r="P999" s="751"/>
      <c r="Q999" s="751"/>
      <c r="R999" s="751"/>
      <c r="S999" s="751"/>
      <c r="T999" s="751"/>
      <c r="U999" s="751"/>
      <c r="V999" s="751"/>
      <c r="W999" t="s">
        <v>1753</v>
      </c>
      <c r="Z999"/>
      <c r="AB999" s="98">
        <f t="shared" si="17"/>
        <v>-112.97999999999999</v>
      </c>
    </row>
    <row r="1000" spans="1:28" s="1" customFormat="1" ht="15">
      <c r="A1000" s="727"/>
      <c r="B1000" s="144">
        <v>960</v>
      </c>
      <c r="C1000" s="728"/>
      <c r="D1000" s="741"/>
      <c r="E1000" s="725" t="s">
        <v>1752</v>
      </c>
      <c r="F1000" s="182">
        <v>4</v>
      </c>
      <c r="G1000" t="s">
        <v>1754</v>
      </c>
      <c r="H1000" s="730"/>
      <c r="I1000" s="750">
        <v>13.5</v>
      </c>
      <c r="J1000" s="46"/>
      <c r="K1000" s="750"/>
      <c r="L1000" s="750"/>
      <c r="M1000" s="730"/>
      <c r="N1000" s="730"/>
      <c r="O1000" t="s">
        <v>128</v>
      </c>
      <c r="P1000" s="751"/>
      <c r="Q1000" s="751"/>
      <c r="R1000" s="751"/>
      <c r="S1000" s="751"/>
      <c r="T1000" s="751"/>
      <c r="U1000" s="751"/>
      <c r="V1000" s="751"/>
      <c r="W1000"/>
      <c r="Z1000"/>
      <c r="AB1000" s="98">
        <f t="shared" si="17"/>
        <v>0</v>
      </c>
    </row>
    <row r="1001" spans="1:28" s="1" customFormat="1" ht="15">
      <c r="A1001" s="731"/>
      <c r="B1001" s="144">
        <v>961</v>
      </c>
      <c r="C1001" s="732"/>
      <c r="D1001" s="740"/>
      <c r="E1001" s="725" t="s">
        <v>1752</v>
      </c>
      <c r="F1001" s="182">
        <v>4</v>
      </c>
      <c r="G1001" t="s">
        <v>1754</v>
      </c>
      <c r="H1001" s="734"/>
      <c r="I1001" s="750">
        <v>13.5</v>
      </c>
      <c r="J1001" s="46"/>
      <c r="K1001" s="750"/>
      <c r="L1001" s="750"/>
      <c r="M1001" s="734"/>
      <c r="N1001" s="734"/>
      <c r="O1001" t="s">
        <v>128</v>
      </c>
      <c r="P1001" s="751"/>
      <c r="Q1001" s="751"/>
      <c r="R1001" s="751"/>
      <c r="S1001" s="751"/>
      <c r="T1001" s="751"/>
      <c r="U1001" s="751"/>
      <c r="V1001" s="751"/>
      <c r="W1001"/>
      <c r="Z1001"/>
      <c r="AB1001" s="98">
        <f aca="true" t="shared" si="18" ref="AB1001:AB1064">M1001*2-N1001</f>
        <v>0</v>
      </c>
    </row>
    <row r="1002" spans="1:28" s="1" customFormat="1" ht="15">
      <c r="A1002" s="722">
        <v>21</v>
      </c>
      <c r="B1002" s="144">
        <v>962</v>
      </c>
      <c r="C1002" s="723" t="s">
        <v>1702</v>
      </c>
      <c r="D1002" s="739" t="s">
        <v>1755</v>
      </c>
      <c r="E1002" s="725" t="s">
        <v>1756</v>
      </c>
      <c r="F1002" s="182">
        <v>4</v>
      </c>
      <c r="G1002" t="s">
        <v>1705</v>
      </c>
      <c r="H1002" s="726" t="s">
        <v>1757</v>
      </c>
      <c r="I1002" s="750">
        <v>13.5</v>
      </c>
      <c r="J1002" s="46"/>
      <c r="K1002" s="750"/>
      <c r="L1002" s="750"/>
      <c r="M1002" s="726">
        <v>51.5</v>
      </c>
      <c r="N1002" s="726">
        <v>217.93</v>
      </c>
      <c r="O1002" t="s">
        <v>38</v>
      </c>
      <c r="P1002" s="751"/>
      <c r="Q1002" s="751"/>
      <c r="R1002" s="751"/>
      <c r="S1002" s="751"/>
      <c r="T1002" s="751"/>
      <c r="U1002" s="751"/>
      <c r="V1002" s="751"/>
      <c r="W1002" t="s">
        <v>1758</v>
      </c>
      <c r="Z1002"/>
      <c r="AB1002" s="98">
        <f t="shared" si="18"/>
        <v>-114.93</v>
      </c>
    </row>
    <row r="1003" spans="1:28" s="1" customFormat="1" ht="15">
      <c r="A1003" s="727"/>
      <c r="B1003" s="144">
        <v>963</v>
      </c>
      <c r="C1003" s="728"/>
      <c r="D1003" s="741"/>
      <c r="E1003" s="725" t="s">
        <v>1756</v>
      </c>
      <c r="F1003" s="182">
        <v>4</v>
      </c>
      <c r="G1003" t="s">
        <v>1705</v>
      </c>
      <c r="H1003" s="730"/>
      <c r="I1003" s="750">
        <v>13.5</v>
      </c>
      <c r="J1003" s="46"/>
      <c r="K1003" s="750"/>
      <c r="L1003" s="750"/>
      <c r="M1003" s="730"/>
      <c r="N1003" s="730"/>
      <c r="O1003" t="s">
        <v>38</v>
      </c>
      <c r="P1003" s="751"/>
      <c r="Q1003" s="751"/>
      <c r="R1003" s="751"/>
      <c r="S1003" s="751"/>
      <c r="T1003" s="751"/>
      <c r="U1003" s="751"/>
      <c r="V1003" s="751"/>
      <c r="W1003"/>
      <c r="Z1003"/>
      <c r="AB1003" s="98">
        <f t="shared" si="18"/>
        <v>0</v>
      </c>
    </row>
    <row r="1004" spans="1:28" s="1" customFormat="1" ht="15">
      <c r="A1004" s="727"/>
      <c r="B1004" s="144">
        <v>964</v>
      </c>
      <c r="C1004" s="728"/>
      <c r="D1004" s="741"/>
      <c r="E1004" s="725" t="s">
        <v>1756</v>
      </c>
      <c r="F1004" s="182">
        <v>4</v>
      </c>
      <c r="G1004" t="s">
        <v>1705</v>
      </c>
      <c r="H1004" s="730"/>
      <c r="I1004" s="750">
        <v>13.5</v>
      </c>
      <c r="J1004" s="46"/>
      <c r="K1004" s="750"/>
      <c r="L1004" s="750"/>
      <c r="M1004" s="730"/>
      <c r="N1004" s="730"/>
      <c r="O1004" t="s">
        <v>38</v>
      </c>
      <c r="P1004" s="751"/>
      <c r="Q1004" s="751"/>
      <c r="R1004" s="751"/>
      <c r="S1004" s="751"/>
      <c r="T1004" s="751"/>
      <c r="U1004" s="751"/>
      <c r="V1004" s="751"/>
      <c r="W1004"/>
      <c r="Z1004"/>
      <c r="AB1004" s="98">
        <f t="shared" si="18"/>
        <v>0</v>
      </c>
    </row>
    <row r="1005" spans="1:28" s="1" customFormat="1" ht="15">
      <c r="A1005" s="731"/>
      <c r="B1005" s="144">
        <v>965</v>
      </c>
      <c r="C1005" s="732"/>
      <c r="D1005" s="740"/>
      <c r="E1005" s="725" t="s">
        <v>1759</v>
      </c>
      <c r="F1005" s="182">
        <v>3</v>
      </c>
      <c r="G1005" t="s">
        <v>1705</v>
      </c>
      <c r="H1005" s="734"/>
      <c r="I1005" s="750">
        <v>11</v>
      </c>
      <c r="J1005" s="46"/>
      <c r="K1005" s="750"/>
      <c r="L1005" s="750"/>
      <c r="M1005" s="734"/>
      <c r="N1005" s="734"/>
      <c r="O1005" t="s">
        <v>38</v>
      </c>
      <c r="P1005" s="751"/>
      <c r="Q1005" s="751"/>
      <c r="R1005" s="751"/>
      <c r="S1005" s="751"/>
      <c r="T1005" s="751"/>
      <c r="U1005" s="751"/>
      <c r="V1005" s="751"/>
      <c r="W1005"/>
      <c r="Z1005"/>
      <c r="AB1005" s="98">
        <f t="shared" si="18"/>
        <v>0</v>
      </c>
    </row>
    <row r="1006" spans="1:28" s="122" customFormat="1" ht="15">
      <c r="A1006" s="700">
        <v>22</v>
      </c>
      <c r="B1006" s="144">
        <v>966</v>
      </c>
      <c r="C1006" s="701" t="s">
        <v>1702</v>
      </c>
      <c r="D1006" s="670" t="s">
        <v>1760</v>
      </c>
      <c r="E1006" s="646" t="s">
        <v>1761</v>
      </c>
      <c r="F1006" s="182">
        <v>3.28</v>
      </c>
      <c r="G1006" t="s">
        <v>1705</v>
      </c>
      <c r="H1006" s="703" t="s">
        <v>1149</v>
      </c>
      <c r="I1006" s="710">
        <v>11.8815</v>
      </c>
      <c r="J1006" s="46"/>
      <c r="K1006" s="46"/>
      <c r="L1006" s="46"/>
      <c r="M1006" s="2">
        <v>59.4</v>
      </c>
      <c r="N1006" s="703">
        <v>118.81</v>
      </c>
      <c r="O1006" t="s">
        <v>1534</v>
      </c>
      <c r="P1006" s="711"/>
      <c r="Q1006" s="711"/>
      <c r="R1006" s="711"/>
      <c r="S1006" s="711"/>
      <c r="T1006" s="711"/>
      <c r="U1006" s="711"/>
      <c r="V1006" s="711"/>
      <c r="W1006" t="s">
        <v>1634</v>
      </c>
      <c r="Z1006"/>
      <c r="AB1006" s="98">
        <f t="shared" si="18"/>
        <v>-0.010000000000005116</v>
      </c>
    </row>
    <row r="1007" spans="1:28" s="122" customFormat="1" ht="15">
      <c r="A1007" s="744"/>
      <c r="B1007" s="144">
        <v>967</v>
      </c>
      <c r="C1007" s="745"/>
      <c r="D1007" s="746"/>
      <c r="E1007" s="646" t="s">
        <v>1761</v>
      </c>
      <c r="F1007" s="182">
        <v>3.28</v>
      </c>
      <c r="G1007" t="s">
        <v>1705</v>
      </c>
      <c r="H1007" s="747"/>
      <c r="I1007" s="710">
        <v>11.8815</v>
      </c>
      <c r="J1007" s="46"/>
      <c r="K1007" s="46"/>
      <c r="L1007" s="46"/>
      <c r="M1007" s="2"/>
      <c r="N1007" s="747"/>
      <c r="O1007" t="s">
        <v>1534</v>
      </c>
      <c r="P1007" s="711"/>
      <c r="Q1007" s="711"/>
      <c r="R1007" s="711"/>
      <c r="S1007" s="711"/>
      <c r="T1007" s="711"/>
      <c r="U1007" s="711"/>
      <c r="V1007" s="711"/>
      <c r="W1007"/>
      <c r="Z1007"/>
      <c r="AB1007" s="98">
        <f t="shared" si="18"/>
        <v>0</v>
      </c>
    </row>
    <row r="1008" spans="1:28" s="122" customFormat="1" ht="15">
      <c r="A1008" s="744"/>
      <c r="B1008" s="144">
        <v>968</v>
      </c>
      <c r="C1008" s="745"/>
      <c r="D1008" s="746"/>
      <c r="E1008" s="646" t="s">
        <v>1761</v>
      </c>
      <c r="F1008" s="2">
        <v>4</v>
      </c>
      <c r="G1008" t="s">
        <v>1705</v>
      </c>
      <c r="H1008" s="747"/>
      <c r="I1008" s="710">
        <v>11.8815</v>
      </c>
      <c r="J1008" s="46"/>
      <c r="K1008" s="46"/>
      <c r="L1008" s="46"/>
      <c r="M1008" s="2"/>
      <c r="N1008" s="747"/>
      <c r="O1008" t="s">
        <v>1534</v>
      </c>
      <c r="P1008" s="711"/>
      <c r="Q1008" s="711"/>
      <c r="R1008" s="711"/>
      <c r="S1008" s="711"/>
      <c r="T1008" s="711"/>
      <c r="U1008" s="711"/>
      <c r="V1008" s="711"/>
      <c r="W1008"/>
      <c r="Z1008"/>
      <c r="AB1008" s="98">
        <f t="shared" si="18"/>
        <v>0</v>
      </c>
    </row>
    <row r="1009" spans="1:28" s="122" customFormat="1" ht="15">
      <c r="A1009" s="744"/>
      <c r="B1009" s="144">
        <v>969</v>
      </c>
      <c r="C1009" s="745"/>
      <c r="D1009" s="746"/>
      <c r="E1009" s="646" t="s">
        <v>1761</v>
      </c>
      <c r="F1009" s="182">
        <v>4</v>
      </c>
      <c r="G1009" t="s">
        <v>1705</v>
      </c>
      <c r="H1009" s="747"/>
      <c r="I1009" s="710">
        <v>11.8815</v>
      </c>
      <c r="J1009" s="46"/>
      <c r="K1009" s="46"/>
      <c r="L1009" s="46"/>
      <c r="M1009" s="2"/>
      <c r="N1009" s="747"/>
      <c r="O1009" t="s">
        <v>1534</v>
      </c>
      <c r="P1009" s="711"/>
      <c r="Q1009" s="711"/>
      <c r="R1009" s="711"/>
      <c r="S1009" s="711"/>
      <c r="T1009" s="711"/>
      <c r="U1009" s="711"/>
      <c r="V1009" s="711"/>
      <c r="W1009"/>
      <c r="Z1009"/>
      <c r="AB1009" s="98">
        <f t="shared" si="18"/>
        <v>0</v>
      </c>
    </row>
    <row r="1010" spans="1:28" s="122" customFormat="1" ht="15">
      <c r="A1010" s="718"/>
      <c r="B1010" s="144">
        <v>970</v>
      </c>
      <c r="C1010" s="719"/>
      <c r="D1010" s="738"/>
      <c r="E1010" s="646" t="s">
        <v>1761</v>
      </c>
      <c r="F1010" s="2">
        <v>4</v>
      </c>
      <c r="G1010" t="s">
        <v>1705</v>
      </c>
      <c r="H1010" s="721"/>
      <c r="I1010" s="710">
        <v>11.8815</v>
      </c>
      <c r="J1010" s="46"/>
      <c r="K1010" s="46"/>
      <c r="L1010" s="46"/>
      <c r="M1010" s="2"/>
      <c r="N1010" s="721"/>
      <c r="O1010" t="s">
        <v>1534</v>
      </c>
      <c r="P1010" s="711"/>
      <c r="Q1010" s="711"/>
      <c r="R1010" s="711"/>
      <c r="S1010" s="711"/>
      <c r="T1010" s="711"/>
      <c r="U1010" s="711"/>
      <c r="V1010" s="711"/>
      <c r="W1010"/>
      <c r="Z1010"/>
      <c r="AB1010" s="98">
        <f t="shared" si="18"/>
        <v>0</v>
      </c>
    </row>
    <row r="1011" spans="1:28" s="122" customFormat="1" ht="15">
      <c r="A1011" s="700">
        <v>23</v>
      </c>
      <c r="B1011" s="144">
        <v>971</v>
      </c>
      <c r="C1011" s="701" t="s">
        <v>1702</v>
      </c>
      <c r="D1011" s="670" t="s">
        <v>1762</v>
      </c>
      <c r="E1011" t="s">
        <v>899</v>
      </c>
      <c r="F1011" s="182">
        <v>3.8</v>
      </c>
      <c r="G1011" t="s">
        <v>1705</v>
      </c>
      <c r="H1011" s="703" t="s">
        <v>1763</v>
      </c>
      <c r="I1011" s="38">
        <v>12.4494</v>
      </c>
      <c r="J1011" s="46"/>
      <c r="K1011" s="46"/>
      <c r="L1011" s="46"/>
      <c r="M1011" s="703">
        <v>37.34</v>
      </c>
      <c r="N1011" s="703">
        <v>74.69</v>
      </c>
      <c r="O1011" t="s">
        <v>38</v>
      </c>
      <c r="P1011" s="711"/>
      <c r="Q1011" s="711"/>
      <c r="R1011" s="711"/>
      <c r="S1011" s="711"/>
      <c r="T1011" s="711"/>
      <c r="U1011" s="711"/>
      <c r="V1011" s="711"/>
      <c r="W1011" t="s">
        <v>1634</v>
      </c>
      <c r="Z1011"/>
      <c r="AB1011" s="98">
        <f t="shared" si="18"/>
        <v>-0.009999999999990905</v>
      </c>
    </row>
    <row r="1012" spans="1:28" s="122" customFormat="1" ht="15">
      <c r="A1012" s="744"/>
      <c r="B1012" s="144">
        <v>972</v>
      </c>
      <c r="C1012" s="745"/>
      <c r="D1012" s="746"/>
      <c r="E1012" t="s">
        <v>899</v>
      </c>
      <c r="F1012" s="182">
        <v>3.8</v>
      </c>
      <c r="G1012" t="s">
        <v>1705</v>
      </c>
      <c r="H1012" s="747"/>
      <c r="I1012" s="38">
        <v>12.4494</v>
      </c>
      <c r="J1012" s="46"/>
      <c r="K1012" s="46"/>
      <c r="L1012" s="46"/>
      <c r="M1012" s="747"/>
      <c r="N1012" s="747"/>
      <c r="O1012" t="s">
        <v>38</v>
      </c>
      <c r="P1012" s="711"/>
      <c r="Q1012" s="711"/>
      <c r="R1012" s="711"/>
      <c r="S1012" s="711"/>
      <c r="T1012" s="711"/>
      <c r="U1012" s="711"/>
      <c r="V1012" s="711"/>
      <c r="W1012"/>
      <c r="Z1012"/>
      <c r="AB1012" s="98">
        <f t="shared" si="18"/>
        <v>0</v>
      </c>
    </row>
    <row r="1013" spans="1:28" s="122" customFormat="1" ht="15">
      <c r="A1013" s="718"/>
      <c r="B1013" s="144">
        <v>973</v>
      </c>
      <c r="C1013" s="719"/>
      <c r="D1013" s="738"/>
      <c r="E1013" t="s">
        <v>899</v>
      </c>
      <c r="F1013" s="182">
        <v>3.8</v>
      </c>
      <c r="G1013" t="s">
        <v>1705</v>
      </c>
      <c r="H1013" s="721"/>
      <c r="I1013" s="38">
        <v>12.4494</v>
      </c>
      <c r="J1013" s="46"/>
      <c r="K1013" s="46"/>
      <c r="L1013" s="46"/>
      <c r="M1013" s="721"/>
      <c r="N1013" s="721"/>
      <c r="O1013" t="s">
        <v>38</v>
      </c>
      <c r="P1013" s="711"/>
      <c r="Q1013" s="711"/>
      <c r="R1013" s="711"/>
      <c r="S1013" s="711"/>
      <c r="T1013" s="711"/>
      <c r="U1013" s="711"/>
      <c r="V1013" s="711"/>
      <c r="W1013"/>
      <c r="Z1013"/>
      <c r="AB1013" s="98">
        <f t="shared" si="18"/>
        <v>0</v>
      </c>
    </row>
    <row r="1014" spans="1:28" s="1" customFormat="1" ht="15">
      <c r="A1014" s="722">
        <v>24</v>
      </c>
      <c r="B1014" s="144">
        <v>974</v>
      </c>
      <c r="C1014" s="723" t="s">
        <v>1702</v>
      </c>
      <c r="D1014" s="748" t="s">
        <v>1764</v>
      </c>
      <c r="E1014" s="725" t="s">
        <v>1765</v>
      </c>
      <c r="F1014" s="182">
        <v>3.2</v>
      </c>
      <c r="G1014" s="2" t="s">
        <v>1731</v>
      </c>
      <c r="H1014" s="726" t="s">
        <v>1766</v>
      </c>
      <c r="I1014" s="750">
        <v>11.5</v>
      </c>
      <c r="J1014" s="46"/>
      <c r="K1014" s="750"/>
      <c r="L1014" s="750"/>
      <c r="M1014" s="2">
        <v>23</v>
      </c>
      <c r="N1014" s="752">
        <v>117.3</v>
      </c>
      <c r="O1014" s="755" t="s">
        <v>1767</v>
      </c>
      <c r="P1014" s="751"/>
      <c r="Q1014" s="751"/>
      <c r="R1014" s="751"/>
      <c r="S1014" s="751"/>
      <c r="T1014" s="751"/>
      <c r="U1014" s="751"/>
      <c r="V1014" s="751"/>
      <c r="W1014" t="s">
        <v>1768</v>
      </c>
      <c r="Z1014"/>
      <c r="AB1014" s="98">
        <f t="shared" si="18"/>
        <v>-71.3</v>
      </c>
    </row>
    <row r="1015" spans="1:28" s="1" customFormat="1" ht="15">
      <c r="A1015" s="731"/>
      <c r="B1015" s="144">
        <v>975</v>
      </c>
      <c r="C1015" s="732"/>
      <c r="D1015" s="749"/>
      <c r="E1015" s="725" t="s">
        <v>1765</v>
      </c>
      <c r="F1015" s="182">
        <v>3.2</v>
      </c>
      <c r="G1015" s="2" t="s">
        <v>1731</v>
      </c>
      <c r="H1015" s="734"/>
      <c r="I1015" s="750">
        <v>11.5</v>
      </c>
      <c r="J1015" s="46"/>
      <c r="K1015" s="750"/>
      <c r="L1015" s="750"/>
      <c r="M1015" s="2"/>
      <c r="N1015" s="754"/>
      <c r="O1015" s="755" t="s">
        <v>1769</v>
      </c>
      <c r="P1015" s="751"/>
      <c r="Q1015" s="751"/>
      <c r="R1015" s="751"/>
      <c r="S1015" s="751"/>
      <c r="T1015" s="751"/>
      <c r="U1015" s="751"/>
      <c r="V1015" s="751"/>
      <c r="W1015"/>
      <c r="Z1015"/>
      <c r="AB1015" s="98">
        <f t="shared" si="18"/>
        <v>0</v>
      </c>
    </row>
    <row r="1016" spans="1:28" s="1" customFormat="1" ht="15" customHeight="1">
      <c r="A1016" s="722">
        <v>25</v>
      </c>
      <c r="B1016" s="144">
        <v>976</v>
      </c>
      <c r="C1016" s="723" t="s">
        <v>1702</v>
      </c>
      <c r="D1016" s="739" t="s">
        <v>1770</v>
      </c>
      <c r="E1016" s="725" t="s">
        <v>1771</v>
      </c>
      <c r="F1016" s="735">
        <v>2.28</v>
      </c>
      <c r="G1016" t="s">
        <v>1705</v>
      </c>
      <c r="H1016" s="726">
        <v>2019.1</v>
      </c>
      <c r="I1016" s="688">
        <v>9.2</v>
      </c>
      <c r="J1016" s="46"/>
      <c r="K1016" s="750"/>
      <c r="L1016" s="750"/>
      <c r="M1016" s="752">
        <v>71.29</v>
      </c>
      <c r="N1016" s="726">
        <v>166.86</v>
      </c>
      <c r="O1016" t="s">
        <v>1534</v>
      </c>
      <c r="P1016" s="751"/>
      <c r="Q1016" s="751"/>
      <c r="R1016" s="751"/>
      <c r="S1016" s="751"/>
      <c r="T1016" s="751"/>
      <c r="U1016" s="751"/>
      <c r="V1016" s="751"/>
      <c r="W1016" t="s">
        <v>1772</v>
      </c>
      <c r="Z1016"/>
      <c r="AB1016" s="98">
        <f t="shared" si="18"/>
        <v>-24.28</v>
      </c>
    </row>
    <row r="1017" spans="1:28" s="1" customFormat="1" ht="15">
      <c r="A1017" s="727"/>
      <c r="B1017" s="144">
        <v>977</v>
      </c>
      <c r="C1017" s="728"/>
      <c r="D1017" s="741"/>
      <c r="E1017" s="725" t="s">
        <v>1771</v>
      </c>
      <c r="F1017" s="735">
        <v>2.28</v>
      </c>
      <c r="G1017" t="s">
        <v>1705</v>
      </c>
      <c r="H1017" s="730"/>
      <c r="I1017" s="688">
        <v>9.2</v>
      </c>
      <c r="J1017" s="46"/>
      <c r="K1017" s="750"/>
      <c r="L1017" s="750"/>
      <c r="M1017" s="753"/>
      <c r="N1017" s="730"/>
      <c r="O1017" t="s">
        <v>1534</v>
      </c>
      <c r="P1017" s="751"/>
      <c r="Q1017" s="751"/>
      <c r="R1017" s="751"/>
      <c r="S1017" s="751"/>
      <c r="T1017" s="751"/>
      <c r="U1017" s="751"/>
      <c r="V1017" s="751"/>
      <c r="W1017"/>
      <c r="Z1017"/>
      <c r="AB1017" s="98">
        <f t="shared" si="18"/>
        <v>0</v>
      </c>
    </row>
    <row r="1018" spans="1:28" s="1" customFormat="1" ht="15">
      <c r="A1018" s="727"/>
      <c r="B1018" s="144">
        <v>978</v>
      </c>
      <c r="C1018" s="728"/>
      <c r="D1018" s="741"/>
      <c r="E1018" s="725" t="s">
        <v>1771</v>
      </c>
      <c r="F1018" s="735">
        <v>2.28</v>
      </c>
      <c r="G1018" t="s">
        <v>1705</v>
      </c>
      <c r="H1018" s="730"/>
      <c r="I1018" s="688">
        <v>9.2</v>
      </c>
      <c r="J1018" s="46"/>
      <c r="K1018" s="750"/>
      <c r="L1018" s="750"/>
      <c r="M1018" s="753"/>
      <c r="N1018" s="730"/>
      <c r="O1018" t="s">
        <v>1534</v>
      </c>
      <c r="P1018" s="751"/>
      <c r="Q1018" s="751"/>
      <c r="R1018" s="751"/>
      <c r="S1018" s="751"/>
      <c r="T1018" s="751"/>
      <c r="U1018" s="751"/>
      <c r="V1018" s="751"/>
      <c r="W1018"/>
      <c r="Z1018"/>
      <c r="AB1018" s="98">
        <f t="shared" si="18"/>
        <v>0</v>
      </c>
    </row>
    <row r="1019" spans="1:28" s="1" customFormat="1" ht="15">
      <c r="A1019" s="727"/>
      <c r="B1019" s="144">
        <v>979</v>
      </c>
      <c r="C1019" s="728"/>
      <c r="D1019" s="741"/>
      <c r="E1019" s="725" t="s">
        <v>1773</v>
      </c>
      <c r="F1019" s="182">
        <v>2</v>
      </c>
      <c r="G1019" t="s">
        <v>1705</v>
      </c>
      <c r="H1019" s="730"/>
      <c r="I1019" s="750">
        <v>8.5</v>
      </c>
      <c r="J1019" s="46"/>
      <c r="K1019" s="750"/>
      <c r="L1019" s="750"/>
      <c r="M1019" s="753"/>
      <c r="N1019" s="730"/>
      <c r="O1019" t="s">
        <v>1534</v>
      </c>
      <c r="P1019" s="751"/>
      <c r="Q1019" s="751"/>
      <c r="R1019" s="751"/>
      <c r="S1019" s="751"/>
      <c r="T1019" s="751"/>
      <c r="U1019" s="751"/>
      <c r="V1019" s="751"/>
      <c r="W1019"/>
      <c r="Z1019"/>
      <c r="AB1019" s="98">
        <f t="shared" si="18"/>
        <v>0</v>
      </c>
    </row>
    <row r="1020" spans="1:28" s="1" customFormat="1" ht="15">
      <c r="A1020" s="727"/>
      <c r="B1020" s="144">
        <v>980</v>
      </c>
      <c r="C1020" s="728"/>
      <c r="D1020" s="741"/>
      <c r="E1020" s="725" t="s">
        <v>1773</v>
      </c>
      <c r="F1020" s="182">
        <v>2</v>
      </c>
      <c r="G1020" t="s">
        <v>1705</v>
      </c>
      <c r="H1020" s="730"/>
      <c r="I1020" s="750">
        <v>8.5</v>
      </c>
      <c r="J1020" s="46"/>
      <c r="K1020" s="750"/>
      <c r="L1020" s="750"/>
      <c r="M1020" s="753"/>
      <c r="N1020" s="730"/>
      <c r="O1020" t="s">
        <v>1534</v>
      </c>
      <c r="P1020" s="751"/>
      <c r="Q1020" s="751"/>
      <c r="R1020" s="751"/>
      <c r="S1020" s="751"/>
      <c r="T1020" s="751"/>
      <c r="U1020" s="751"/>
      <c r="V1020" s="751"/>
      <c r="W1020"/>
      <c r="Z1020"/>
      <c r="AB1020" s="98">
        <f t="shared" si="18"/>
        <v>0</v>
      </c>
    </row>
    <row r="1021" spans="1:28" s="1" customFormat="1" ht="15">
      <c r="A1021" s="727"/>
      <c r="B1021" s="144">
        <v>981</v>
      </c>
      <c r="C1021" s="728"/>
      <c r="D1021" s="741"/>
      <c r="E1021" s="725" t="s">
        <v>1773</v>
      </c>
      <c r="F1021" s="182">
        <v>2</v>
      </c>
      <c r="G1021" t="s">
        <v>1705</v>
      </c>
      <c r="H1021" s="730"/>
      <c r="I1021" s="750">
        <v>8.5</v>
      </c>
      <c r="J1021" s="46"/>
      <c r="K1021" s="750"/>
      <c r="L1021" s="750"/>
      <c r="M1021" s="753"/>
      <c r="N1021" s="730"/>
      <c r="O1021" t="s">
        <v>1534</v>
      </c>
      <c r="P1021" s="751"/>
      <c r="Q1021" s="751"/>
      <c r="R1021" s="751"/>
      <c r="S1021" s="751"/>
      <c r="T1021" s="751"/>
      <c r="U1021" s="751"/>
      <c r="V1021" s="751"/>
      <c r="W1021"/>
      <c r="Z1021"/>
      <c r="AB1021" s="98">
        <f t="shared" si="18"/>
        <v>0</v>
      </c>
    </row>
    <row r="1022" spans="1:28" s="1" customFormat="1" ht="15">
      <c r="A1022" s="727"/>
      <c r="B1022" s="144">
        <v>982</v>
      </c>
      <c r="C1022" s="728"/>
      <c r="D1022" s="741"/>
      <c r="E1022" s="725" t="s">
        <v>1774</v>
      </c>
      <c r="F1022" s="735">
        <v>0.47</v>
      </c>
      <c r="G1022" t="s">
        <v>1705</v>
      </c>
      <c r="H1022" s="730"/>
      <c r="I1022" s="688">
        <v>2.82</v>
      </c>
      <c r="J1022" s="46"/>
      <c r="K1022" s="750"/>
      <c r="L1022" s="750"/>
      <c r="M1022" s="753"/>
      <c r="N1022" s="730"/>
      <c r="O1022" t="s">
        <v>1534</v>
      </c>
      <c r="P1022" s="751"/>
      <c r="Q1022" s="751"/>
      <c r="R1022" s="751"/>
      <c r="S1022" s="751"/>
      <c r="T1022" s="751"/>
      <c r="U1022" s="751"/>
      <c r="V1022" s="751"/>
      <c r="W1022"/>
      <c r="Z1022"/>
      <c r="AB1022" s="98">
        <f t="shared" si="18"/>
        <v>0</v>
      </c>
    </row>
    <row r="1023" spans="1:28" s="1" customFormat="1" ht="15">
      <c r="A1023" s="727"/>
      <c r="B1023" s="144">
        <v>983</v>
      </c>
      <c r="C1023" s="728"/>
      <c r="D1023" s="741"/>
      <c r="E1023" s="725" t="s">
        <v>1774</v>
      </c>
      <c r="F1023" s="735">
        <v>0.47</v>
      </c>
      <c r="G1023" t="s">
        <v>1705</v>
      </c>
      <c r="H1023" s="730"/>
      <c r="I1023" s="688">
        <v>2.82</v>
      </c>
      <c r="J1023" s="46"/>
      <c r="K1023" s="750"/>
      <c r="L1023" s="750"/>
      <c r="M1023" s="753"/>
      <c r="N1023" s="730"/>
      <c r="O1023" t="s">
        <v>1534</v>
      </c>
      <c r="P1023" s="751"/>
      <c r="Q1023" s="751"/>
      <c r="R1023" s="751"/>
      <c r="S1023" s="751"/>
      <c r="T1023" s="751"/>
      <c r="U1023" s="751"/>
      <c r="V1023" s="751"/>
      <c r="W1023"/>
      <c r="Z1023"/>
      <c r="AB1023" s="98">
        <f t="shared" si="18"/>
        <v>0</v>
      </c>
    </row>
    <row r="1024" spans="1:28" s="1" customFormat="1" ht="15">
      <c r="A1024" s="727"/>
      <c r="B1024" s="144">
        <v>984</v>
      </c>
      <c r="C1024" s="728"/>
      <c r="D1024" s="741"/>
      <c r="E1024" s="725" t="s">
        <v>1775</v>
      </c>
      <c r="F1024" s="735">
        <v>1.11</v>
      </c>
      <c r="G1024" t="s">
        <v>1705</v>
      </c>
      <c r="H1024" s="730"/>
      <c r="I1024" s="688">
        <v>6.275</v>
      </c>
      <c r="J1024" s="46"/>
      <c r="K1024" s="750"/>
      <c r="L1024" s="750"/>
      <c r="M1024" s="753"/>
      <c r="N1024" s="730"/>
      <c r="O1024" t="s">
        <v>1534</v>
      </c>
      <c r="P1024" s="751"/>
      <c r="Q1024" s="751"/>
      <c r="R1024" s="751"/>
      <c r="S1024" s="751"/>
      <c r="T1024" s="751"/>
      <c r="U1024" s="751"/>
      <c r="V1024" s="751"/>
      <c r="W1024"/>
      <c r="Z1024"/>
      <c r="AB1024" s="98">
        <f t="shared" si="18"/>
        <v>0</v>
      </c>
    </row>
    <row r="1025" spans="1:28" s="1" customFormat="1" ht="15">
      <c r="A1025" s="731"/>
      <c r="B1025" s="144">
        <v>985</v>
      </c>
      <c r="C1025" s="732"/>
      <c r="D1025" s="740"/>
      <c r="E1025" s="725" t="s">
        <v>1775</v>
      </c>
      <c r="F1025" s="735">
        <v>1.11</v>
      </c>
      <c r="G1025" t="s">
        <v>1705</v>
      </c>
      <c r="H1025" s="734"/>
      <c r="I1025" s="688">
        <v>6.275</v>
      </c>
      <c r="J1025" s="46"/>
      <c r="K1025" s="750"/>
      <c r="L1025" s="750"/>
      <c r="M1025" s="754"/>
      <c r="N1025" s="734"/>
      <c r="O1025" t="s">
        <v>1534</v>
      </c>
      <c r="P1025" s="751"/>
      <c r="Q1025" s="751"/>
      <c r="R1025" s="751"/>
      <c r="S1025" s="751"/>
      <c r="T1025" s="751"/>
      <c r="U1025" s="751"/>
      <c r="V1025" s="751"/>
      <c r="W1025"/>
      <c r="Z1025"/>
      <c r="AB1025" s="98">
        <f t="shared" si="18"/>
        <v>0</v>
      </c>
    </row>
    <row r="1026" spans="1:28" s="1" customFormat="1" ht="15">
      <c r="A1026" s="722">
        <v>26</v>
      </c>
      <c r="B1026" s="144">
        <v>986</v>
      </c>
      <c r="C1026" s="723" t="s">
        <v>1702</v>
      </c>
      <c r="D1026" s="739" t="s">
        <v>1776</v>
      </c>
      <c r="E1026" s="725" t="s">
        <v>1777</v>
      </c>
      <c r="F1026" s="182">
        <v>2</v>
      </c>
      <c r="G1026" t="s">
        <v>1705</v>
      </c>
      <c r="H1026" s="726" t="s">
        <v>954</v>
      </c>
      <c r="I1026" s="750">
        <v>8.5</v>
      </c>
      <c r="J1026" s="46"/>
      <c r="K1026" s="750"/>
      <c r="L1026" s="750"/>
      <c r="M1026" s="726">
        <v>17</v>
      </c>
      <c r="N1026" s="726">
        <v>36</v>
      </c>
      <c r="O1026" t="s">
        <v>38</v>
      </c>
      <c r="P1026" s="751"/>
      <c r="Q1026" s="751"/>
      <c r="R1026" s="751"/>
      <c r="S1026" s="751"/>
      <c r="T1026" s="751"/>
      <c r="U1026" s="751"/>
      <c r="V1026" s="751"/>
      <c r="W1026" s="726"/>
      <c r="Z1026"/>
      <c r="AB1026" s="98">
        <f t="shared" si="18"/>
        <v>-2</v>
      </c>
    </row>
    <row r="1027" spans="1:28" s="1" customFormat="1" ht="15">
      <c r="A1027" s="731"/>
      <c r="B1027" s="144">
        <v>987</v>
      </c>
      <c r="C1027" s="732"/>
      <c r="D1027" s="740"/>
      <c r="E1027" s="725" t="s">
        <v>1777</v>
      </c>
      <c r="F1027" s="182">
        <v>2</v>
      </c>
      <c r="G1027" t="s">
        <v>1705</v>
      </c>
      <c r="H1027" s="734"/>
      <c r="I1027" s="750">
        <v>8.5</v>
      </c>
      <c r="J1027" s="46"/>
      <c r="K1027" s="750"/>
      <c r="L1027" s="750"/>
      <c r="M1027" s="734"/>
      <c r="N1027" s="734"/>
      <c r="O1027" t="s">
        <v>38</v>
      </c>
      <c r="P1027" s="751"/>
      <c r="Q1027" s="751"/>
      <c r="R1027" s="751"/>
      <c r="S1027" s="751"/>
      <c r="T1027" s="751"/>
      <c r="U1027" s="751"/>
      <c r="V1027" s="751"/>
      <c r="W1027" s="734"/>
      <c r="Z1027"/>
      <c r="AB1027" s="98">
        <f t="shared" si="18"/>
        <v>0</v>
      </c>
    </row>
    <row r="1028" spans="1:28" s="1" customFormat="1" ht="15">
      <c r="A1028" s="722">
        <v>27</v>
      </c>
      <c r="B1028" s="144">
        <v>988</v>
      </c>
      <c r="C1028" s="723" t="s">
        <v>1702</v>
      </c>
      <c r="D1028" s="756" t="s">
        <v>1778</v>
      </c>
      <c r="E1028" s="725" t="s">
        <v>1779</v>
      </c>
      <c r="F1028" s="182">
        <v>1</v>
      </c>
      <c r="G1028" t="s">
        <v>1715</v>
      </c>
      <c r="H1028" s="726" t="s">
        <v>999</v>
      </c>
      <c r="I1028" s="750">
        <v>6</v>
      </c>
      <c r="J1028" s="46"/>
      <c r="K1028" s="750"/>
      <c r="L1028" s="750"/>
      <c r="M1028" s="726">
        <v>12</v>
      </c>
      <c r="N1028" s="46">
        <v>34.8</v>
      </c>
      <c r="O1028" t="s">
        <v>38</v>
      </c>
      <c r="P1028" s="751"/>
      <c r="Q1028" s="751"/>
      <c r="R1028" s="751"/>
      <c r="S1028" s="751"/>
      <c r="T1028" s="751"/>
      <c r="U1028" s="751"/>
      <c r="V1028" s="751"/>
      <c r="W1028" t="s">
        <v>1780</v>
      </c>
      <c r="Z1028"/>
      <c r="AB1028" s="98">
        <f t="shared" si="18"/>
        <v>-10.799999999999997</v>
      </c>
    </row>
    <row r="1029" spans="1:28" s="1" customFormat="1" ht="15">
      <c r="A1029" s="731"/>
      <c r="B1029" s="144">
        <v>989</v>
      </c>
      <c r="C1029" s="732"/>
      <c r="D1029" s="740"/>
      <c r="E1029" s="725" t="s">
        <v>1779</v>
      </c>
      <c r="F1029" s="182">
        <v>1</v>
      </c>
      <c r="G1029" t="s">
        <v>1715</v>
      </c>
      <c r="H1029" s="734"/>
      <c r="I1029" s="750">
        <v>6</v>
      </c>
      <c r="J1029" s="46"/>
      <c r="K1029" s="750"/>
      <c r="L1029" s="750"/>
      <c r="M1029" s="734"/>
      <c r="N1029" s="46"/>
      <c r="O1029" t="s">
        <v>38</v>
      </c>
      <c r="P1029" s="751"/>
      <c r="Q1029" s="751"/>
      <c r="R1029" s="751"/>
      <c r="S1029" s="751"/>
      <c r="T1029" s="751"/>
      <c r="U1029" s="751"/>
      <c r="V1029" s="751"/>
      <c r="W1029"/>
      <c r="Z1029"/>
      <c r="AB1029" s="98">
        <f t="shared" si="18"/>
        <v>0</v>
      </c>
    </row>
    <row r="1030" spans="1:28" s="1" customFormat="1" ht="15">
      <c r="A1030" s="722">
        <v>28</v>
      </c>
      <c r="B1030" s="144">
        <v>990</v>
      </c>
      <c r="C1030" s="723" t="s">
        <v>1702</v>
      </c>
      <c r="D1030" s="739" t="s">
        <v>1781</v>
      </c>
      <c r="E1030" s="725" t="s">
        <v>1782</v>
      </c>
      <c r="F1030" s="182">
        <v>0.53</v>
      </c>
      <c r="G1030" t="s">
        <v>1705</v>
      </c>
      <c r="H1030" s="726" t="s">
        <v>913</v>
      </c>
      <c r="I1030" s="750">
        <v>3.18</v>
      </c>
      <c r="J1030" s="46"/>
      <c r="K1030" s="750"/>
      <c r="L1030" s="750"/>
      <c r="M1030" s="726">
        <v>6.35</v>
      </c>
      <c r="N1030" s="726">
        <v>24.5</v>
      </c>
      <c r="O1030" t="s">
        <v>38</v>
      </c>
      <c r="P1030" s="751"/>
      <c r="Q1030" s="751"/>
      <c r="R1030" s="751"/>
      <c r="S1030" s="751"/>
      <c r="T1030" s="751"/>
      <c r="U1030" s="751"/>
      <c r="V1030" s="751"/>
      <c r="W1030" t="s">
        <v>1783</v>
      </c>
      <c r="Z1030"/>
      <c r="AB1030" s="98">
        <f t="shared" si="18"/>
        <v>-11.8</v>
      </c>
    </row>
    <row r="1031" spans="1:28" s="1" customFormat="1" ht="15">
      <c r="A1031" s="731"/>
      <c r="B1031" s="144">
        <v>991</v>
      </c>
      <c r="C1031" s="732"/>
      <c r="D1031" s="740"/>
      <c r="E1031" s="725" t="s">
        <v>1782</v>
      </c>
      <c r="F1031" s="182">
        <v>0.53</v>
      </c>
      <c r="G1031" t="s">
        <v>1705</v>
      </c>
      <c r="H1031" s="734"/>
      <c r="I1031" s="750">
        <v>3.18</v>
      </c>
      <c r="J1031" s="46"/>
      <c r="K1031" s="750"/>
      <c r="L1031" s="750"/>
      <c r="M1031" s="734"/>
      <c r="N1031" s="734"/>
      <c r="O1031" t="s">
        <v>38</v>
      </c>
      <c r="P1031" s="751"/>
      <c r="Q1031" s="751"/>
      <c r="R1031" s="751"/>
      <c r="S1031" s="751"/>
      <c r="T1031" s="751"/>
      <c r="U1031" s="751"/>
      <c r="V1031" s="751"/>
      <c r="W1031"/>
      <c r="Z1031"/>
      <c r="AB1031" s="98">
        <f t="shared" si="18"/>
        <v>0</v>
      </c>
    </row>
    <row r="1032" spans="1:28" s="1" customFormat="1" ht="15">
      <c r="A1032" s="722">
        <v>29</v>
      </c>
      <c r="B1032" s="144">
        <v>992</v>
      </c>
      <c r="C1032" s="723" t="s">
        <v>1702</v>
      </c>
      <c r="D1032" s="739" t="s">
        <v>1784</v>
      </c>
      <c r="E1032" s="725" t="s">
        <v>1785</v>
      </c>
      <c r="F1032" s="182">
        <v>4</v>
      </c>
      <c r="G1032" t="s">
        <v>1705</v>
      </c>
      <c r="H1032" s="726" t="s">
        <v>1416</v>
      </c>
      <c r="I1032" s="750">
        <v>13.5</v>
      </c>
      <c r="J1032" s="46"/>
      <c r="K1032" s="750"/>
      <c r="L1032" s="750"/>
      <c r="M1032" s="726">
        <v>40.5</v>
      </c>
      <c r="N1032" s="726">
        <v>81</v>
      </c>
      <c r="O1032" t="s">
        <v>38</v>
      </c>
      <c r="P1032" s="751"/>
      <c r="Q1032" s="751"/>
      <c r="R1032" s="751"/>
      <c r="S1032" s="751"/>
      <c r="T1032" s="751"/>
      <c r="U1032" s="751"/>
      <c r="V1032" s="751"/>
      <c r="W1032"/>
      <c r="Z1032"/>
      <c r="AB1032" s="98">
        <f t="shared" si="18"/>
        <v>0</v>
      </c>
    </row>
    <row r="1033" spans="1:28" s="1" customFormat="1" ht="15">
      <c r="A1033" s="727"/>
      <c r="B1033" s="144">
        <v>993</v>
      </c>
      <c r="C1033" s="728"/>
      <c r="D1033" s="741"/>
      <c r="E1033" s="725" t="s">
        <v>1785</v>
      </c>
      <c r="F1033" s="182">
        <v>4</v>
      </c>
      <c r="G1033" t="s">
        <v>1705</v>
      </c>
      <c r="H1033" s="730"/>
      <c r="I1033" s="750">
        <v>13.5</v>
      </c>
      <c r="J1033" s="46"/>
      <c r="K1033" s="750"/>
      <c r="L1033" s="750"/>
      <c r="M1033" s="730"/>
      <c r="N1033" s="730"/>
      <c r="O1033" t="s">
        <v>38</v>
      </c>
      <c r="P1033" s="751"/>
      <c r="Q1033" s="751"/>
      <c r="R1033" s="751"/>
      <c r="S1033" s="751"/>
      <c r="T1033" s="751"/>
      <c r="U1033" s="751"/>
      <c r="V1033" s="751"/>
      <c r="W1033"/>
      <c r="Z1033"/>
      <c r="AB1033" s="98">
        <f t="shared" si="18"/>
        <v>0</v>
      </c>
    </row>
    <row r="1034" spans="1:28" s="1" customFormat="1" ht="15">
      <c r="A1034" s="731"/>
      <c r="B1034" s="144">
        <v>994</v>
      </c>
      <c r="C1034" s="732"/>
      <c r="D1034" s="740"/>
      <c r="E1034" s="725" t="s">
        <v>1785</v>
      </c>
      <c r="F1034" s="182">
        <v>4</v>
      </c>
      <c r="G1034" t="s">
        <v>1705</v>
      </c>
      <c r="H1034" s="734"/>
      <c r="I1034" s="750">
        <v>13.5</v>
      </c>
      <c r="J1034" s="46"/>
      <c r="K1034" s="750"/>
      <c r="L1034" s="750"/>
      <c r="M1034" s="734"/>
      <c r="N1034" s="734"/>
      <c r="O1034" t="s">
        <v>38</v>
      </c>
      <c r="P1034" s="751"/>
      <c r="Q1034" s="751"/>
      <c r="R1034" s="751"/>
      <c r="S1034" s="751"/>
      <c r="T1034" s="751"/>
      <c r="U1034" s="751"/>
      <c r="V1034" s="751"/>
      <c r="W1034"/>
      <c r="Z1034"/>
      <c r="AB1034" s="98">
        <f t="shared" si="18"/>
        <v>0</v>
      </c>
    </row>
    <row r="1035" spans="1:28" s="123" customFormat="1" ht="15">
      <c r="A1035" s="757">
        <v>30</v>
      </c>
      <c r="B1035" s="144">
        <v>995</v>
      </c>
      <c r="C1035" s="758" t="s">
        <v>1786</v>
      </c>
      <c r="D1035" s="748" t="s">
        <v>1787</v>
      </c>
      <c r="E1035" t="s">
        <v>1788</v>
      </c>
      <c r="F1035" s="2">
        <v>1.32</v>
      </c>
      <c r="G1035" s="2" t="s">
        <v>1789</v>
      </c>
      <c r="H1035" s="726" t="s">
        <v>1416</v>
      </c>
      <c r="I1035" s="688">
        <v>6.8</v>
      </c>
      <c r="J1035" s="46"/>
      <c r="K1035" s="46"/>
      <c r="L1035" s="46"/>
      <c r="M1035" s="752">
        <v>26.3</v>
      </c>
      <c r="N1035" s="752">
        <v>52.64</v>
      </c>
      <c r="O1035" t="s">
        <v>38</v>
      </c>
      <c r="P1035" s="781"/>
      <c r="Q1035" s="781"/>
      <c r="R1035" s="781"/>
      <c r="S1035" s="781"/>
      <c r="T1035" s="781"/>
      <c r="U1035" s="781"/>
      <c r="V1035" s="781"/>
      <c r="W1035"/>
      <c r="Z1035"/>
      <c r="AB1035" s="98">
        <f t="shared" si="18"/>
        <v>-0.03999999999999915</v>
      </c>
    </row>
    <row r="1036" spans="1:28" s="123" customFormat="1" ht="15">
      <c r="A1036" s="759"/>
      <c r="B1036" s="144">
        <v>996</v>
      </c>
      <c r="C1036" s="760"/>
      <c r="D1036" s="761"/>
      <c r="E1036" t="s">
        <v>1790</v>
      </c>
      <c r="F1036" s="735">
        <v>2.5</v>
      </c>
      <c r="G1036" s="2" t="s">
        <v>1789</v>
      </c>
      <c r="H1036" s="730"/>
      <c r="I1036" s="688">
        <v>9.75</v>
      </c>
      <c r="J1036" s="46"/>
      <c r="K1036" s="46"/>
      <c r="L1036" s="46"/>
      <c r="M1036" s="753"/>
      <c r="N1036" s="753"/>
      <c r="O1036" t="s">
        <v>38</v>
      </c>
      <c r="P1036" s="781"/>
      <c r="Q1036" s="781"/>
      <c r="R1036" s="781"/>
      <c r="S1036" s="781"/>
      <c r="T1036" s="781"/>
      <c r="U1036" s="781"/>
      <c r="V1036" s="781"/>
      <c r="W1036"/>
      <c r="Z1036"/>
      <c r="AB1036" s="98">
        <f t="shared" si="18"/>
        <v>0</v>
      </c>
    </row>
    <row r="1037" spans="1:28" s="123" customFormat="1" ht="15">
      <c r="A1037" s="762"/>
      <c r="B1037" s="144">
        <v>997</v>
      </c>
      <c r="C1037" s="763"/>
      <c r="D1037" s="749"/>
      <c r="E1037" t="s">
        <v>1790</v>
      </c>
      <c r="F1037" s="735">
        <v>2.5</v>
      </c>
      <c r="G1037" s="2" t="s">
        <v>1789</v>
      </c>
      <c r="H1037" s="734"/>
      <c r="I1037" s="688">
        <v>9.75</v>
      </c>
      <c r="J1037" s="46"/>
      <c r="K1037" s="46"/>
      <c r="L1037" s="46"/>
      <c r="M1037" s="754"/>
      <c r="N1037" s="754"/>
      <c r="O1037" t="s">
        <v>38</v>
      </c>
      <c r="P1037" s="781"/>
      <c r="Q1037" s="781"/>
      <c r="R1037" s="781"/>
      <c r="S1037" s="781"/>
      <c r="T1037" s="781"/>
      <c r="U1037" s="781"/>
      <c r="V1037" s="781"/>
      <c r="W1037"/>
      <c r="Z1037"/>
      <c r="AB1037" s="98">
        <f t="shared" si="18"/>
        <v>0</v>
      </c>
    </row>
    <row r="1038" spans="1:28" s="1" customFormat="1" ht="15">
      <c r="A1038" s="722">
        <v>31</v>
      </c>
      <c r="B1038" s="144">
        <v>998</v>
      </c>
      <c r="C1038" s="723" t="s">
        <v>1702</v>
      </c>
      <c r="D1038" s="739" t="s">
        <v>1791</v>
      </c>
      <c r="E1038" s="725" t="s">
        <v>1792</v>
      </c>
      <c r="F1038" s="735">
        <v>0.66</v>
      </c>
      <c r="G1038" t="s">
        <v>1705</v>
      </c>
      <c r="H1038" s="726" t="s">
        <v>1125</v>
      </c>
      <c r="I1038" s="688">
        <v>3.96</v>
      </c>
      <c r="J1038" s="46"/>
      <c r="K1038" s="750"/>
      <c r="L1038" s="750"/>
      <c r="M1038" s="726">
        <v>11.88</v>
      </c>
      <c r="N1038" s="726">
        <v>49</v>
      </c>
      <c r="O1038" t="s">
        <v>38</v>
      </c>
      <c r="P1038" s="751"/>
      <c r="Q1038" s="751"/>
      <c r="R1038" s="751"/>
      <c r="S1038" s="751"/>
      <c r="T1038" s="751"/>
      <c r="U1038" s="751"/>
      <c r="V1038" s="751"/>
      <c r="W1038" t="s">
        <v>1793</v>
      </c>
      <c r="Z1038"/>
      <c r="AB1038" s="98">
        <f t="shared" si="18"/>
        <v>-25.24</v>
      </c>
    </row>
    <row r="1039" spans="1:28" s="1" customFormat="1" ht="15">
      <c r="A1039" s="727"/>
      <c r="B1039" s="144">
        <v>999</v>
      </c>
      <c r="C1039" s="728"/>
      <c r="D1039" s="741"/>
      <c r="E1039" s="725" t="s">
        <v>1792</v>
      </c>
      <c r="F1039" s="735">
        <v>0.66</v>
      </c>
      <c r="G1039" t="s">
        <v>1705</v>
      </c>
      <c r="H1039" s="730"/>
      <c r="I1039" s="688">
        <v>3.96</v>
      </c>
      <c r="J1039" s="46"/>
      <c r="K1039" s="750"/>
      <c r="L1039" s="750"/>
      <c r="M1039" s="730"/>
      <c r="N1039" s="730"/>
      <c r="O1039" t="s">
        <v>38</v>
      </c>
      <c r="P1039" s="751"/>
      <c r="Q1039" s="751"/>
      <c r="R1039" s="751"/>
      <c r="S1039" s="751"/>
      <c r="T1039" s="751"/>
      <c r="U1039" s="751"/>
      <c r="V1039" s="751"/>
      <c r="W1039"/>
      <c r="Z1039"/>
      <c r="AB1039" s="98">
        <f t="shared" si="18"/>
        <v>0</v>
      </c>
    </row>
    <row r="1040" spans="1:28" s="1" customFormat="1" ht="15">
      <c r="A1040" s="731"/>
      <c r="B1040" s="144">
        <v>1000</v>
      </c>
      <c r="C1040" s="732"/>
      <c r="D1040" s="740"/>
      <c r="E1040" s="725" t="s">
        <v>1792</v>
      </c>
      <c r="F1040" s="735">
        <v>0.66</v>
      </c>
      <c r="G1040" t="s">
        <v>1705</v>
      </c>
      <c r="H1040" s="734"/>
      <c r="I1040" s="688">
        <v>3.96</v>
      </c>
      <c r="J1040" s="46"/>
      <c r="K1040" s="750"/>
      <c r="L1040" s="750"/>
      <c r="M1040" s="734"/>
      <c r="N1040" s="734"/>
      <c r="O1040" t="s">
        <v>38</v>
      </c>
      <c r="P1040" s="751"/>
      <c r="Q1040" s="751"/>
      <c r="R1040" s="751"/>
      <c r="S1040" s="751"/>
      <c r="T1040" s="751"/>
      <c r="U1040" s="751"/>
      <c r="V1040" s="751"/>
      <c r="W1040"/>
      <c r="Z1040"/>
      <c r="AB1040" s="98">
        <f t="shared" si="18"/>
        <v>0</v>
      </c>
    </row>
    <row r="1041" spans="1:28" s="1" customFormat="1" ht="15" customHeight="1">
      <c r="A1041" s="722">
        <v>33</v>
      </c>
      <c r="B1041" s="144">
        <v>1001</v>
      </c>
      <c r="C1041" s="723" t="s">
        <v>1702</v>
      </c>
      <c r="D1041" s="739" t="s">
        <v>1794</v>
      </c>
      <c r="E1041" s="725" t="s">
        <v>1795</v>
      </c>
      <c r="F1041" s="182">
        <v>3</v>
      </c>
      <c r="G1041" t="s">
        <v>1705</v>
      </c>
      <c r="H1041" s="726" t="s">
        <v>959</v>
      </c>
      <c r="I1041" s="750">
        <v>11</v>
      </c>
      <c r="J1041" s="46"/>
      <c r="K1041" s="750"/>
      <c r="L1041" s="750"/>
      <c r="M1041" s="726">
        <v>33</v>
      </c>
      <c r="N1041" s="726">
        <v>68.7</v>
      </c>
      <c r="O1041" t="s">
        <v>38</v>
      </c>
      <c r="P1041" s="751"/>
      <c r="Q1041" s="751"/>
      <c r="R1041" s="751"/>
      <c r="S1041" s="751"/>
      <c r="T1041" s="751"/>
      <c r="U1041" s="751"/>
      <c r="V1041" s="751"/>
      <c r="W1041"/>
      <c r="Z1041"/>
      <c r="AB1041" s="98">
        <f t="shared" si="18"/>
        <v>-2.700000000000003</v>
      </c>
    </row>
    <row r="1042" spans="1:28" s="1" customFormat="1" ht="15">
      <c r="A1042" s="727"/>
      <c r="B1042" s="144">
        <v>1002</v>
      </c>
      <c r="C1042" s="728"/>
      <c r="D1042" s="741"/>
      <c r="E1042" s="725" t="s">
        <v>1795</v>
      </c>
      <c r="F1042" s="182">
        <v>3</v>
      </c>
      <c r="G1042" t="s">
        <v>1705</v>
      </c>
      <c r="H1042" s="730"/>
      <c r="I1042" s="750">
        <v>11</v>
      </c>
      <c r="J1042" s="46"/>
      <c r="K1042" s="750"/>
      <c r="L1042" s="750"/>
      <c r="M1042" s="730"/>
      <c r="N1042" s="730"/>
      <c r="O1042" t="s">
        <v>38</v>
      </c>
      <c r="P1042" s="751"/>
      <c r="Q1042" s="751"/>
      <c r="R1042" s="751"/>
      <c r="S1042" s="751"/>
      <c r="T1042" s="751"/>
      <c r="U1042" s="751"/>
      <c r="V1042" s="751"/>
      <c r="W1042"/>
      <c r="Z1042"/>
      <c r="AB1042" s="98">
        <f t="shared" si="18"/>
        <v>0</v>
      </c>
    </row>
    <row r="1043" spans="1:28" s="1" customFormat="1" ht="15">
      <c r="A1043" s="731"/>
      <c r="B1043" s="144">
        <v>1003</v>
      </c>
      <c r="C1043" s="732"/>
      <c r="D1043" s="740"/>
      <c r="E1043" s="725" t="s">
        <v>1795</v>
      </c>
      <c r="F1043" s="182">
        <v>3</v>
      </c>
      <c r="G1043" t="s">
        <v>1705</v>
      </c>
      <c r="H1043" s="734"/>
      <c r="I1043" s="750">
        <v>11</v>
      </c>
      <c r="J1043" s="46"/>
      <c r="K1043" s="750"/>
      <c r="L1043" s="750"/>
      <c r="M1043" s="734"/>
      <c r="N1043" s="734"/>
      <c r="O1043" t="s">
        <v>38</v>
      </c>
      <c r="P1043" s="751"/>
      <c r="Q1043" s="751"/>
      <c r="R1043" s="751"/>
      <c r="S1043" s="751"/>
      <c r="T1043" s="751"/>
      <c r="U1043" s="751"/>
      <c r="V1043" s="751"/>
      <c r="W1043"/>
      <c r="Z1043"/>
      <c r="AB1043" s="98">
        <f t="shared" si="18"/>
        <v>0</v>
      </c>
    </row>
    <row r="1044" spans="1:28" s="1" customFormat="1" ht="15">
      <c r="A1044" s="722">
        <v>34</v>
      </c>
      <c r="B1044" s="144">
        <v>1004</v>
      </c>
      <c r="C1044" s="723" t="s">
        <v>1702</v>
      </c>
      <c r="D1044" s="756" t="s">
        <v>1796</v>
      </c>
      <c r="E1044" s="725" t="s">
        <v>1797</v>
      </c>
      <c r="F1044" s="735">
        <v>0.27</v>
      </c>
      <c r="G1044" t="s">
        <v>1715</v>
      </c>
      <c r="H1044" s="726" t="s">
        <v>1125</v>
      </c>
      <c r="I1044" s="688">
        <v>1.62</v>
      </c>
      <c r="J1044" s="46"/>
      <c r="K1044" s="750"/>
      <c r="L1044" s="750"/>
      <c r="M1044" s="726">
        <v>35.7</v>
      </c>
      <c r="N1044" s="726">
        <v>221.28</v>
      </c>
      <c r="O1044" t="s">
        <v>1534</v>
      </c>
      <c r="P1044" s="751"/>
      <c r="Q1044" s="751"/>
      <c r="R1044" s="751"/>
      <c r="S1044" s="751"/>
      <c r="T1044" s="751"/>
      <c r="U1044" s="751"/>
      <c r="V1044" s="751"/>
      <c r="W1044" t="s">
        <v>1798</v>
      </c>
      <c r="Y1044" s="1005" t="s">
        <v>1799</v>
      </c>
      <c r="Z1044"/>
      <c r="AB1044" s="98">
        <f t="shared" si="18"/>
        <v>-149.88</v>
      </c>
    </row>
    <row r="1045" spans="1:28" s="1" customFormat="1" ht="15">
      <c r="A1045" s="727"/>
      <c r="B1045" s="144">
        <v>1005</v>
      </c>
      <c r="C1045" s="728"/>
      <c r="D1045" s="764"/>
      <c r="E1045" s="725" t="s">
        <v>1797</v>
      </c>
      <c r="F1045" s="735">
        <v>0.27</v>
      </c>
      <c r="G1045" t="s">
        <v>1715</v>
      </c>
      <c r="H1045" s="730"/>
      <c r="I1045" s="688">
        <v>1.62</v>
      </c>
      <c r="J1045" s="46"/>
      <c r="K1045" s="750"/>
      <c r="L1045" s="750"/>
      <c r="M1045" s="730"/>
      <c r="N1045" s="730"/>
      <c r="O1045" t="s">
        <v>1534</v>
      </c>
      <c r="P1045" s="751"/>
      <c r="Q1045" s="751"/>
      <c r="R1045" s="751"/>
      <c r="S1045" s="751"/>
      <c r="T1045" s="751"/>
      <c r="U1045" s="751"/>
      <c r="V1045" s="751"/>
      <c r="W1045"/>
      <c r="Y1045" s="1005" t="s">
        <v>1800</v>
      </c>
      <c r="Z1045"/>
      <c r="AB1045" s="98">
        <f t="shared" si="18"/>
        <v>0</v>
      </c>
    </row>
    <row r="1046" spans="1:28" s="1" customFormat="1" ht="15">
      <c r="A1046" s="727"/>
      <c r="B1046" s="144">
        <v>1006</v>
      </c>
      <c r="C1046" s="728"/>
      <c r="D1046" s="764"/>
      <c r="E1046" t="s">
        <v>1801</v>
      </c>
      <c r="F1046" s="2">
        <v>0.38</v>
      </c>
      <c r="G1046" t="s">
        <v>1715</v>
      </c>
      <c r="H1046" s="730"/>
      <c r="I1046" s="688">
        <v>2.28</v>
      </c>
      <c r="J1046" s="46"/>
      <c r="K1046" s="750"/>
      <c r="L1046" s="750"/>
      <c r="M1046" s="730"/>
      <c r="N1046" s="730"/>
      <c r="O1046" t="s">
        <v>1534</v>
      </c>
      <c r="P1046" s="751"/>
      <c r="Q1046" s="751"/>
      <c r="R1046" s="751"/>
      <c r="S1046" s="751"/>
      <c r="T1046" s="751"/>
      <c r="U1046" s="751"/>
      <c r="V1046" s="751"/>
      <c r="W1046"/>
      <c r="Y1046" s="1006" t="s">
        <v>1802</v>
      </c>
      <c r="Z1046"/>
      <c r="AB1046" s="98">
        <f t="shared" si="18"/>
        <v>0</v>
      </c>
    </row>
    <row r="1047" spans="1:28" s="1" customFormat="1" ht="15">
      <c r="A1047" s="727"/>
      <c r="B1047" s="144">
        <v>1007</v>
      </c>
      <c r="C1047" s="728"/>
      <c r="D1047" s="764"/>
      <c r="E1047" s="725" t="s">
        <v>1803</v>
      </c>
      <c r="F1047" s="735">
        <v>0.39</v>
      </c>
      <c r="G1047" t="s">
        <v>1715</v>
      </c>
      <c r="H1047" s="730"/>
      <c r="I1047" s="688">
        <v>2.34</v>
      </c>
      <c r="J1047" s="46"/>
      <c r="K1047" s="750"/>
      <c r="L1047" s="750"/>
      <c r="M1047" s="730"/>
      <c r="N1047" s="730"/>
      <c r="O1047" t="s">
        <v>1534</v>
      </c>
      <c r="P1047" s="751"/>
      <c r="Q1047" s="751"/>
      <c r="R1047" s="751"/>
      <c r="S1047" s="751"/>
      <c r="T1047" s="751"/>
      <c r="U1047" s="751"/>
      <c r="V1047" s="751"/>
      <c r="W1047"/>
      <c r="Y1047" s="1005" t="s">
        <v>1804</v>
      </c>
      <c r="Z1047"/>
      <c r="AB1047" s="98">
        <f t="shared" si="18"/>
        <v>0</v>
      </c>
    </row>
    <row r="1048" spans="1:28" s="1" customFormat="1" ht="15">
      <c r="A1048" s="727"/>
      <c r="B1048" s="144">
        <v>1008</v>
      </c>
      <c r="C1048" s="728"/>
      <c r="D1048" s="764"/>
      <c r="E1048" s="725" t="s">
        <v>1803</v>
      </c>
      <c r="F1048" s="735">
        <v>0.39</v>
      </c>
      <c r="G1048" t="s">
        <v>1715</v>
      </c>
      <c r="H1048" s="730"/>
      <c r="I1048" s="688">
        <v>2.34</v>
      </c>
      <c r="J1048" s="46"/>
      <c r="K1048" s="750"/>
      <c r="L1048" s="750"/>
      <c r="M1048" s="730"/>
      <c r="N1048" s="730"/>
      <c r="O1048" t="s">
        <v>1534</v>
      </c>
      <c r="P1048" s="751"/>
      <c r="Q1048" s="751"/>
      <c r="R1048" s="751"/>
      <c r="S1048" s="751"/>
      <c r="T1048" s="751"/>
      <c r="U1048" s="751"/>
      <c r="V1048" s="751"/>
      <c r="W1048"/>
      <c r="Y1048" s="1005" t="s">
        <v>1805</v>
      </c>
      <c r="Z1048"/>
      <c r="AB1048" s="98">
        <f t="shared" si="18"/>
        <v>0</v>
      </c>
    </row>
    <row r="1049" spans="1:28" s="1" customFormat="1" ht="15">
      <c r="A1049" s="727"/>
      <c r="B1049" s="144">
        <v>1009</v>
      </c>
      <c r="C1049" s="728"/>
      <c r="D1049" s="764"/>
      <c r="E1049" s="725" t="s">
        <v>1806</v>
      </c>
      <c r="F1049" s="182">
        <v>2</v>
      </c>
      <c r="G1049" t="s">
        <v>1705</v>
      </c>
      <c r="H1049" s="730"/>
      <c r="I1049" s="750">
        <v>8.5</v>
      </c>
      <c r="J1049" s="46"/>
      <c r="K1049" s="750"/>
      <c r="L1049" s="750"/>
      <c r="M1049" s="730"/>
      <c r="N1049" s="730"/>
      <c r="O1049" t="s">
        <v>1534</v>
      </c>
      <c r="P1049" s="751"/>
      <c r="Q1049" s="751"/>
      <c r="R1049" s="751"/>
      <c r="S1049" s="751"/>
      <c r="T1049" s="751"/>
      <c r="U1049" s="751"/>
      <c r="V1049" s="751"/>
      <c r="W1049"/>
      <c r="Y1049" s="1005" t="s">
        <v>1807</v>
      </c>
      <c r="Z1049"/>
      <c r="AB1049" s="98">
        <f t="shared" si="18"/>
        <v>0</v>
      </c>
    </row>
    <row r="1050" spans="1:28" s="1" customFormat="1" ht="15">
      <c r="A1050" s="727"/>
      <c r="B1050" s="144">
        <v>1010</v>
      </c>
      <c r="C1050" s="728"/>
      <c r="D1050" s="764"/>
      <c r="E1050" s="725" t="s">
        <v>1806</v>
      </c>
      <c r="F1050" s="182">
        <v>2</v>
      </c>
      <c r="G1050" t="s">
        <v>1705</v>
      </c>
      <c r="H1050" s="730"/>
      <c r="I1050" s="750">
        <v>8.5</v>
      </c>
      <c r="J1050" s="46"/>
      <c r="K1050" s="750"/>
      <c r="L1050" s="750"/>
      <c r="M1050" s="730"/>
      <c r="N1050" s="730"/>
      <c r="O1050" t="s">
        <v>1534</v>
      </c>
      <c r="P1050" s="751"/>
      <c r="Q1050" s="751"/>
      <c r="R1050" s="751"/>
      <c r="S1050" s="751"/>
      <c r="T1050" s="751"/>
      <c r="U1050" s="751"/>
      <c r="V1050" s="751"/>
      <c r="W1050"/>
      <c r="Y1050" s="1005" t="s">
        <v>1808</v>
      </c>
      <c r="Z1050"/>
      <c r="AB1050" s="98">
        <f t="shared" si="18"/>
        <v>0</v>
      </c>
    </row>
    <row r="1051" spans="1:28" s="1" customFormat="1" ht="15">
      <c r="A1051" s="731"/>
      <c r="B1051" s="144">
        <v>1011</v>
      </c>
      <c r="C1051" s="732"/>
      <c r="D1051" s="765"/>
      <c r="E1051" s="725" t="s">
        <v>1806</v>
      </c>
      <c r="F1051" s="182">
        <v>2</v>
      </c>
      <c r="G1051" t="s">
        <v>1705</v>
      </c>
      <c r="H1051" s="734"/>
      <c r="I1051" s="750">
        <v>8.5</v>
      </c>
      <c r="J1051" s="46"/>
      <c r="K1051" s="750"/>
      <c r="L1051" s="750"/>
      <c r="M1051" s="734"/>
      <c r="N1051" s="734"/>
      <c r="O1051" t="s">
        <v>1534</v>
      </c>
      <c r="P1051" s="751"/>
      <c r="Q1051" s="751"/>
      <c r="R1051" s="751"/>
      <c r="S1051" s="751"/>
      <c r="T1051" s="751"/>
      <c r="U1051" s="751"/>
      <c r="V1051" s="751"/>
      <c r="W1051"/>
      <c r="Y1051" s="1005" t="s">
        <v>1809</v>
      </c>
      <c r="Z1051"/>
      <c r="AB1051" s="98">
        <f t="shared" si="18"/>
        <v>0</v>
      </c>
    </row>
    <row r="1052" spans="1:28" s="1" customFormat="1" ht="30.75" customHeight="1">
      <c r="A1052" s="766">
        <v>35</v>
      </c>
      <c r="B1052" s="144">
        <v>1012</v>
      </c>
      <c r="C1052" s="725" t="s">
        <v>1702</v>
      </c>
      <c r="D1052" s="767" t="s">
        <v>1810</v>
      </c>
      <c r="E1052" s="725" t="s">
        <v>1811</v>
      </c>
      <c r="F1052" s="182">
        <v>2</v>
      </c>
      <c r="G1052" t="s">
        <v>1715</v>
      </c>
      <c r="H1052" t="s">
        <v>932</v>
      </c>
      <c r="I1052" s="750">
        <v>8.5</v>
      </c>
      <c r="J1052" s="46"/>
      <c r="K1052" s="750"/>
      <c r="L1052" s="750"/>
      <c r="M1052" s="750">
        <v>8.5</v>
      </c>
      <c r="N1052" s="750">
        <v>117.33</v>
      </c>
      <c r="O1052" t="s">
        <v>38</v>
      </c>
      <c r="P1052" s="751"/>
      <c r="Q1052" s="751"/>
      <c r="R1052" s="751"/>
      <c r="S1052" s="751"/>
      <c r="T1052" s="751"/>
      <c r="U1052" s="751"/>
      <c r="V1052" s="751"/>
      <c r="W1052" t="s">
        <v>1812</v>
      </c>
      <c r="Z1052"/>
      <c r="AB1052" s="98">
        <f t="shared" si="18"/>
        <v>-100.33</v>
      </c>
    </row>
    <row r="1053" spans="1:28" s="1" customFormat="1" ht="35.25" customHeight="1">
      <c r="A1053" s="722">
        <v>36</v>
      </c>
      <c r="B1053" s="144">
        <v>1013</v>
      </c>
      <c r="C1053" s="723" t="s">
        <v>1702</v>
      </c>
      <c r="D1053" s="739" t="s">
        <v>1813</v>
      </c>
      <c r="E1053" s="725" t="s">
        <v>1814</v>
      </c>
      <c r="F1053" s="182">
        <v>1.5</v>
      </c>
      <c r="G1053" t="s">
        <v>1705</v>
      </c>
      <c r="H1053" s="726" t="s">
        <v>1671</v>
      </c>
      <c r="I1053" s="750">
        <v>7.25</v>
      </c>
      <c r="J1053" s="46"/>
      <c r="K1053" s="750"/>
      <c r="L1053" s="750"/>
      <c r="M1053" s="726">
        <v>14.5</v>
      </c>
      <c r="N1053" s="726">
        <v>33.5</v>
      </c>
      <c r="O1053" t="s">
        <v>38</v>
      </c>
      <c r="P1053" s="751"/>
      <c r="Q1053" s="751"/>
      <c r="R1053" s="751"/>
      <c r="S1053" s="751"/>
      <c r="T1053" s="751"/>
      <c r="U1053" s="751"/>
      <c r="V1053" s="751"/>
      <c r="W1053" t="s">
        <v>1815</v>
      </c>
      <c r="Z1053"/>
      <c r="AB1053" s="98">
        <f t="shared" si="18"/>
        <v>-4.5</v>
      </c>
    </row>
    <row r="1054" spans="1:28" s="1" customFormat="1" ht="35.25" customHeight="1">
      <c r="A1054" s="731"/>
      <c r="B1054" s="144">
        <v>1014</v>
      </c>
      <c r="C1054" s="732"/>
      <c r="D1054" s="740"/>
      <c r="E1054" s="725" t="s">
        <v>1814</v>
      </c>
      <c r="F1054" s="182">
        <v>1.5</v>
      </c>
      <c r="G1054" t="s">
        <v>1705</v>
      </c>
      <c r="H1054" s="734"/>
      <c r="I1054" s="750">
        <v>7.25</v>
      </c>
      <c r="J1054" s="46"/>
      <c r="K1054" s="750"/>
      <c r="L1054" s="750"/>
      <c r="M1054" s="734"/>
      <c r="N1054" s="734"/>
      <c r="O1054" t="s">
        <v>38</v>
      </c>
      <c r="P1054" s="751"/>
      <c r="Q1054" s="751"/>
      <c r="R1054" s="751"/>
      <c r="S1054" s="751"/>
      <c r="T1054" s="751"/>
      <c r="U1054" s="751"/>
      <c r="V1054" s="751"/>
      <c r="W1054"/>
      <c r="Z1054"/>
      <c r="AB1054" s="98">
        <f t="shared" si="18"/>
        <v>0</v>
      </c>
    </row>
    <row r="1055" spans="1:28" s="1" customFormat="1" ht="15">
      <c r="A1055" s="722">
        <v>37</v>
      </c>
      <c r="B1055" s="144">
        <v>1015</v>
      </c>
      <c r="C1055" s="723" t="s">
        <v>1702</v>
      </c>
      <c r="D1055" s="739" t="s">
        <v>1816</v>
      </c>
      <c r="E1055" s="725" t="s">
        <v>1817</v>
      </c>
      <c r="F1055" s="182">
        <v>1</v>
      </c>
      <c r="G1055" t="s">
        <v>1705</v>
      </c>
      <c r="H1055" s="726" t="s">
        <v>860</v>
      </c>
      <c r="I1055" s="750">
        <v>6</v>
      </c>
      <c r="J1055" s="46"/>
      <c r="K1055" s="750"/>
      <c r="L1055" s="750"/>
      <c r="M1055" s="726">
        <v>12</v>
      </c>
      <c r="N1055" s="726">
        <v>40</v>
      </c>
      <c r="O1055" t="s">
        <v>38</v>
      </c>
      <c r="P1055" s="751"/>
      <c r="Q1055" s="751"/>
      <c r="R1055" s="751"/>
      <c r="S1055" s="751"/>
      <c r="T1055" s="751"/>
      <c r="U1055" s="751"/>
      <c r="V1055" s="751"/>
      <c r="W1055" t="s">
        <v>1818</v>
      </c>
      <c r="Z1055"/>
      <c r="AB1055" s="98">
        <f t="shared" si="18"/>
        <v>-16</v>
      </c>
    </row>
    <row r="1056" spans="1:28" s="1" customFormat="1" ht="15">
      <c r="A1056" s="731"/>
      <c r="B1056" s="144">
        <v>1016</v>
      </c>
      <c r="C1056" s="732"/>
      <c r="D1056" s="740"/>
      <c r="E1056" s="725" t="s">
        <v>1817</v>
      </c>
      <c r="F1056" s="182">
        <v>1</v>
      </c>
      <c r="G1056" t="s">
        <v>1705</v>
      </c>
      <c r="H1056" s="734"/>
      <c r="I1056" s="750">
        <v>6</v>
      </c>
      <c r="J1056" s="46"/>
      <c r="K1056" s="750"/>
      <c r="L1056" s="750"/>
      <c r="M1056" s="734"/>
      <c r="N1056" s="734"/>
      <c r="O1056" t="s">
        <v>38</v>
      </c>
      <c r="P1056" s="751"/>
      <c r="Q1056" s="751"/>
      <c r="R1056" s="751"/>
      <c r="S1056" s="751"/>
      <c r="T1056" s="751"/>
      <c r="U1056" s="751"/>
      <c r="V1056" s="751"/>
      <c r="W1056"/>
      <c r="Z1056"/>
      <c r="AB1056" s="98">
        <f t="shared" si="18"/>
        <v>0</v>
      </c>
    </row>
    <row r="1057" spans="1:28" s="1" customFormat="1" ht="15">
      <c r="A1057" s="766">
        <v>38</v>
      </c>
      <c r="B1057" s="144">
        <v>1017</v>
      </c>
      <c r="C1057" s="725" t="s">
        <v>1702</v>
      </c>
      <c r="D1057" s="767" t="s">
        <v>1819</v>
      </c>
      <c r="E1057" s="725" t="s">
        <v>1820</v>
      </c>
      <c r="F1057" s="2">
        <v>0.421</v>
      </c>
      <c r="G1057" t="s">
        <v>1705</v>
      </c>
      <c r="H1057" t="s">
        <v>1821</v>
      </c>
      <c r="I1057" s="750">
        <v>2.53</v>
      </c>
      <c r="J1057" s="46"/>
      <c r="K1057" s="750"/>
      <c r="L1057" s="750"/>
      <c r="M1057" s="750">
        <v>2.52</v>
      </c>
      <c r="N1057" s="750">
        <v>7.2</v>
      </c>
      <c r="O1057" t="s">
        <v>38</v>
      </c>
      <c r="P1057" s="751"/>
      <c r="Q1057" s="751"/>
      <c r="R1057" s="751"/>
      <c r="S1057" s="751"/>
      <c r="T1057" s="751"/>
      <c r="U1057" s="751"/>
      <c r="V1057" s="751"/>
      <c r="W1057" t="s">
        <v>1822</v>
      </c>
      <c r="Z1057"/>
      <c r="AB1057" s="98">
        <f t="shared" si="18"/>
        <v>-2.16</v>
      </c>
    </row>
    <row r="1058" spans="1:28" s="1" customFormat="1" ht="15">
      <c r="A1058" s="722">
        <v>39</v>
      </c>
      <c r="B1058" s="144">
        <v>1018</v>
      </c>
      <c r="C1058" s="723" t="s">
        <v>1702</v>
      </c>
      <c r="D1058" s="739" t="s">
        <v>1823</v>
      </c>
      <c r="E1058" s="725" t="s">
        <v>1824</v>
      </c>
      <c r="F1058" s="182">
        <v>1.35</v>
      </c>
      <c r="G1058" t="s">
        <v>1705</v>
      </c>
      <c r="H1058" s="726" t="s">
        <v>954</v>
      </c>
      <c r="I1058" s="619">
        <v>6.87</v>
      </c>
      <c r="J1058" s="46"/>
      <c r="K1058" s="750"/>
      <c r="L1058" s="750"/>
      <c r="M1058" s="726">
        <v>20.61</v>
      </c>
      <c r="N1058" s="726">
        <v>96</v>
      </c>
      <c r="O1058" t="s">
        <v>38</v>
      </c>
      <c r="P1058" s="751"/>
      <c r="Q1058" s="751"/>
      <c r="R1058" s="751"/>
      <c r="S1058" s="751"/>
      <c r="T1058" s="751"/>
      <c r="U1058" s="751"/>
      <c r="V1058" s="751"/>
      <c r="W1058"/>
      <c r="Z1058"/>
      <c r="AB1058" s="98">
        <f t="shared" si="18"/>
        <v>-54.78</v>
      </c>
    </row>
    <row r="1059" spans="1:28" s="1" customFormat="1" ht="15">
      <c r="A1059" s="727"/>
      <c r="B1059" s="144">
        <v>1019</v>
      </c>
      <c r="C1059" s="728"/>
      <c r="D1059" s="741"/>
      <c r="E1059" s="725" t="s">
        <v>1824</v>
      </c>
      <c r="F1059" s="182">
        <v>1.35</v>
      </c>
      <c r="G1059" t="s">
        <v>1705</v>
      </c>
      <c r="H1059" s="730"/>
      <c r="I1059" s="619">
        <v>6.87</v>
      </c>
      <c r="J1059" s="46"/>
      <c r="K1059" s="750"/>
      <c r="L1059" s="750"/>
      <c r="M1059" s="730"/>
      <c r="N1059" s="730"/>
      <c r="O1059" t="s">
        <v>38</v>
      </c>
      <c r="P1059" s="751"/>
      <c r="Q1059" s="751"/>
      <c r="R1059" s="751"/>
      <c r="S1059" s="751"/>
      <c r="T1059" s="751"/>
      <c r="U1059" s="751"/>
      <c r="V1059" s="751"/>
      <c r="W1059"/>
      <c r="Z1059"/>
      <c r="AB1059" s="98">
        <f t="shared" si="18"/>
        <v>0</v>
      </c>
    </row>
    <row r="1060" spans="1:28" s="1" customFormat="1" ht="15">
      <c r="A1060" s="731"/>
      <c r="B1060" s="144">
        <v>1020</v>
      </c>
      <c r="C1060" s="732"/>
      <c r="D1060" s="740"/>
      <c r="E1060" s="725" t="s">
        <v>1824</v>
      </c>
      <c r="F1060" s="182">
        <v>1.35</v>
      </c>
      <c r="G1060" t="s">
        <v>1705</v>
      </c>
      <c r="H1060" s="734"/>
      <c r="I1060" s="619">
        <v>6.87</v>
      </c>
      <c r="J1060" s="46"/>
      <c r="K1060" s="750"/>
      <c r="L1060" s="750"/>
      <c r="M1060" s="734"/>
      <c r="N1060" s="734"/>
      <c r="O1060" t="s">
        <v>38</v>
      </c>
      <c r="P1060" s="751"/>
      <c r="Q1060" s="751"/>
      <c r="R1060" s="751"/>
      <c r="S1060" s="751"/>
      <c r="T1060" s="751"/>
      <c r="U1060" s="751"/>
      <c r="V1060" s="751"/>
      <c r="W1060"/>
      <c r="Z1060"/>
      <c r="AB1060" s="98">
        <f t="shared" si="18"/>
        <v>0</v>
      </c>
    </row>
    <row r="1061" spans="1:39" s="97" customFormat="1" ht="13.5">
      <c r="A1061" s="317">
        <v>7</v>
      </c>
      <c r="B1061" s="144">
        <v>1021</v>
      </c>
      <c r="C1061" s="768" t="s">
        <v>1825</v>
      </c>
      <c r="D1061" s="351" t="s">
        <v>1826</v>
      </c>
      <c r="E1061" s="351" t="s">
        <v>1827</v>
      </c>
      <c r="F1061" s="182">
        <v>2</v>
      </c>
      <c r="G1061" s="313" t="s">
        <v>35</v>
      </c>
      <c r="H1061" s="169">
        <v>2019.08</v>
      </c>
      <c r="I1061" s="782">
        <v>8.5</v>
      </c>
      <c r="J1061" s="158"/>
      <c r="K1061" s="158"/>
      <c r="L1061" s="159"/>
      <c r="M1061" s="137">
        <v>8.5</v>
      </c>
      <c r="N1061" s="46">
        <v>19.8</v>
      </c>
      <c r="O1061" s="783" t="s">
        <v>38</v>
      </c>
      <c r="P1061" s="784"/>
      <c r="Q1061" s="784"/>
      <c r="R1061" s="784"/>
      <c r="S1061" s="784"/>
      <c r="T1061" s="788"/>
      <c r="U1061" s="784"/>
      <c r="V1061" s="789"/>
      <c r="W1061"/>
      <c r="X1061" s="790"/>
      <c r="Y1061" s="99"/>
      <c r="Z1061"/>
      <c r="AA1061" s="99"/>
      <c r="AB1061" s="98">
        <f t="shared" si="18"/>
        <v>-2.8000000000000007</v>
      </c>
      <c r="AC1061" s="99"/>
      <c r="AD1061" s="99"/>
      <c r="AE1061" s="99"/>
      <c r="AF1061" s="99"/>
      <c r="AG1061" s="99"/>
      <c r="AH1061" s="99"/>
      <c r="AI1061" s="99"/>
      <c r="AJ1061" s="99"/>
      <c r="AK1061" s="99"/>
      <c r="AL1061" s="99"/>
      <c r="AM1061" s="99"/>
    </row>
    <row r="1062" spans="1:28" s="124" customFormat="1" ht="13.5">
      <c r="A1062" s="362">
        <v>9</v>
      </c>
      <c r="B1062" s="144">
        <v>1022</v>
      </c>
      <c r="C1062" s="769" t="s">
        <v>1825</v>
      </c>
      <c r="D1062" s="211" t="s">
        <v>1828</v>
      </c>
      <c r="E1062" t="s">
        <v>1829</v>
      </c>
      <c r="F1062" s="144">
        <v>0.7</v>
      </c>
      <c r="G1062" s="313" t="s">
        <v>1294</v>
      </c>
      <c r="H1062" s="144">
        <v>2019.08</v>
      </c>
      <c r="I1062" s="144">
        <v>4.2</v>
      </c>
      <c r="J1062" s="46"/>
      <c r="K1062" s="46"/>
      <c r="L1062" s="46"/>
      <c r="M1062" s="2">
        <v>4.2</v>
      </c>
      <c r="N1062" s="144">
        <v>14</v>
      </c>
      <c r="O1062" s="210" t="s">
        <v>128</v>
      </c>
      <c r="P1062" s="785"/>
      <c r="Q1062" s="785"/>
      <c r="R1062" s="785"/>
      <c r="S1062" s="785"/>
      <c r="T1062" s="785"/>
      <c r="U1062" s="785"/>
      <c r="V1062" s="785"/>
      <c r="W1062" t="s">
        <v>1830</v>
      </c>
      <c r="X1062" s="785"/>
      <c r="Z1062"/>
      <c r="AB1062" s="98">
        <f t="shared" si="18"/>
        <v>-5.6</v>
      </c>
    </row>
    <row r="1063" spans="1:39" s="97" customFormat="1" ht="13.5" customHeight="1">
      <c r="A1063" s="233">
        <v>10</v>
      </c>
      <c r="B1063" s="144">
        <v>1023</v>
      </c>
      <c r="C1063" s="768" t="s">
        <v>1825</v>
      </c>
      <c r="D1063" s="142" t="s">
        <v>1831</v>
      </c>
      <c r="E1063" s="351" t="s">
        <v>1832</v>
      </c>
      <c r="F1063" s="2">
        <v>11</v>
      </c>
      <c r="G1063" s="332" t="s">
        <v>69</v>
      </c>
      <c r="H1063" s="169">
        <v>2018.09</v>
      </c>
      <c r="I1063" s="782">
        <v>24</v>
      </c>
      <c r="J1063" s="429"/>
      <c r="K1063" s="101"/>
      <c r="L1063" s="101"/>
      <c r="M1063" s="328">
        <v>48</v>
      </c>
      <c r="N1063" s="46">
        <v>525</v>
      </c>
      <c r="O1063" s="155" t="s">
        <v>38</v>
      </c>
      <c r="P1063" s="110"/>
      <c r="Q1063" s="110"/>
      <c r="R1063" s="110"/>
      <c r="S1063" s="110"/>
      <c r="T1063" s="110"/>
      <c r="U1063" s="110"/>
      <c r="V1063" s="108"/>
      <c r="W1063" t="s">
        <v>997</v>
      </c>
      <c r="X1063" s="110"/>
      <c r="Y1063" s="99"/>
      <c r="Z1063"/>
      <c r="AA1063" s="99"/>
      <c r="AB1063" s="98">
        <f t="shared" si="18"/>
        <v>-429</v>
      </c>
      <c r="AC1063" s="99"/>
      <c r="AD1063" s="99"/>
      <c r="AE1063" s="99"/>
      <c r="AF1063" s="99"/>
      <c r="AG1063" s="99"/>
      <c r="AH1063" s="99"/>
      <c r="AI1063" s="99"/>
      <c r="AJ1063" s="99"/>
      <c r="AK1063" s="99"/>
      <c r="AL1063" s="99"/>
      <c r="AM1063" s="99"/>
    </row>
    <row r="1064" spans="1:39" s="97" customFormat="1" ht="13.5" customHeight="1">
      <c r="A1064" s="233"/>
      <c r="B1064" s="144">
        <v>1024</v>
      </c>
      <c r="C1064" s="768" t="s">
        <v>1825</v>
      </c>
      <c r="D1064" s="181" t="s">
        <v>1831</v>
      </c>
      <c r="E1064" s="351" t="s">
        <v>1832</v>
      </c>
      <c r="F1064" s="2">
        <v>11</v>
      </c>
      <c r="G1064" s="356"/>
      <c r="H1064" s="169">
        <v>2018.09</v>
      </c>
      <c r="I1064" s="782">
        <v>24</v>
      </c>
      <c r="J1064" s="429"/>
      <c r="K1064" s="101"/>
      <c r="L1064" s="101"/>
      <c r="M1064" s="331"/>
      <c r="N1064" s="46"/>
      <c r="O1064" s="155" t="s">
        <v>38</v>
      </c>
      <c r="P1064" s="110"/>
      <c r="Q1064" s="110"/>
      <c r="R1064" s="110"/>
      <c r="S1064" s="110"/>
      <c r="T1064" s="110"/>
      <c r="U1064" s="110"/>
      <c r="V1064" s="108"/>
      <c r="W1064"/>
      <c r="X1064" s="110"/>
      <c r="Y1064" s="99"/>
      <c r="Z1064"/>
      <c r="AA1064" s="99"/>
      <c r="AB1064" s="98">
        <f t="shared" si="18"/>
        <v>0</v>
      </c>
      <c r="AC1064" s="99"/>
      <c r="AD1064" s="99"/>
      <c r="AE1064" s="99"/>
      <c r="AF1064" s="99"/>
      <c r="AG1064" s="99"/>
      <c r="AH1064" s="99"/>
      <c r="AI1064" s="99"/>
      <c r="AJ1064" s="99"/>
      <c r="AK1064" s="99"/>
      <c r="AL1064" s="99"/>
      <c r="AM1064" s="99"/>
    </row>
    <row r="1065" spans="1:28" s="124" customFormat="1" ht="15.75" customHeight="1">
      <c r="A1065" s="362">
        <v>11</v>
      </c>
      <c r="B1065" s="144">
        <v>1025</v>
      </c>
      <c r="C1065" s="769" t="s">
        <v>1825</v>
      </c>
      <c r="D1065" s="212" t="s">
        <v>1833</v>
      </c>
      <c r="E1065" s="212" t="s">
        <v>471</v>
      </c>
      <c r="F1065" s="2">
        <v>0.67</v>
      </c>
      <c r="G1065" s="313" t="s">
        <v>437</v>
      </c>
      <c r="H1065" s="144">
        <v>2019.06</v>
      </c>
      <c r="I1065" s="46">
        <v>4.02</v>
      </c>
      <c r="J1065" s="46"/>
      <c r="K1065" s="46"/>
      <c r="L1065" s="46"/>
      <c r="M1065" s="2">
        <v>8.28</v>
      </c>
      <c r="N1065" s="432">
        <v>24.99</v>
      </c>
      <c r="O1065" s="210" t="s">
        <v>128</v>
      </c>
      <c r="P1065" s="785"/>
      <c r="Q1065" s="785"/>
      <c r="R1065" s="785"/>
      <c r="S1065" s="785"/>
      <c r="T1065" s="785"/>
      <c r="U1065" s="785"/>
      <c r="V1065" s="785"/>
      <c r="W1065"/>
      <c r="X1065" s="785"/>
      <c r="Y1065" s="99"/>
      <c r="Z1065"/>
      <c r="AB1065" s="98">
        <f aca="true" t="shared" si="19" ref="AB1065:AB1128">M1065*2-N1065</f>
        <v>-8.43</v>
      </c>
    </row>
    <row r="1066" spans="1:28" s="124" customFormat="1" ht="13.5" customHeight="1">
      <c r="A1066" s="770"/>
      <c r="B1066" s="144">
        <v>1026</v>
      </c>
      <c r="C1066" s="771" t="s">
        <v>1825</v>
      </c>
      <c r="D1066" s="772" t="s">
        <v>1833</v>
      </c>
      <c r="E1066" s="772" t="s">
        <v>1834</v>
      </c>
      <c r="F1066" s="2">
        <v>0.71</v>
      </c>
      <c r="G1066" t="s">
        <v>437</v>
      </c>
      <c r="H1066" s="435">
        <v>2019.06</v>
      </c>
      <c r="I1066" s="46">
        <v>4.26</v>
      </c>
      <c r="J1066" s="46"/>
      <c r="K1066" s="46"/>
      <c r="L1066" s="46"/>
      <c r="M1066" s="2"/>
      <c r="N1066" s="435"/>
      <c r="O1066" s="210" t="s">
        <v>128</v>
      </c>
      <c r="P1066" s="785"/>
      <c r="Q1066" s="785"/>
      <c r="R1066" s="785"/>
      <c r="S1066" s="785"/>
      <c r="T1066" s="785"/>
      <c r="U1066" s="785"/>
      <c r="V1066" s="785"/>
      <c r="W1066"/>
      <c r="X1066" s="785"/>
      <c r="Y1066" s="99"/>
      <c r="Z1066"/>
      <c r="AB1066" s="98">
        <f t="shared" si="19"/>
        <v>0</v>
      </c>
    </row>
    <row r="1067" spans="1:28" s="124" customFormat="1" ht="41.25" customHeight="1">
      <c r="A1067" s="773">
        <v>12</v>
      </c>
      <c r="B1067" s="144">
        <v>1027</v>
      </c>
      <c r="C1067" s="211" t="s">
        <v>1825</v>
      </c>
      <c r="D1067" s="212" t="s">
        <v>1835</v>
      </c>
      <c r="E1067" s="212" t="s">
        <v>1836</v>
      </c>
      <c r="F1067" s="144">
        <v>0.81</v>
      </c>
      <c r="G1067" s="313" t="s">
        <v>35</v>
      </c>
      <c r="H1067" s="144">
        <v>2019.08</v>
      </c>
      <c r="I1067" s="144">
        <v>4.86</v>
      </c>
      <c r="J1067" s="313"/>
      <c r="K1067" s="144"/>
      <c r="L1067" s="144"/>
      <c r="M1067" s="2">
        <v>4.86</v>
      </c>
      <c r="N1067" s="144">
        <v>52</v>
      </c>
      <c r="O1067" s="210" t="s">
        <v>38</v>
      </c>
      <c r="P1067" s="786"/>
      <c r="Q1067" s="791"/>
      <c r="R1067" s="791"/>
      <c r="S1067" s="791"/>
      <c r="T1067" s="791"/>
      <c r="U1067" s="791"/>
      <c r="V1067" s="791"/>
      <c r="W1067" t="s">
        <v>1837</v>
      </c>
      <c r="X1067" s="785"/>
      <c r="Z1067"/>
      <c r="AB1067" s="98">
        <f t="shared" si="19"/>
        <v>-42.28</v>
      </c>
    </row>
    <row r="1068" spans="1:36" s="97" customFormat="1" ht="13.5">
      <c r="A1068" s="774">
        <v>13</v>
      </c>
      <c r="B1068" s="144">
        <v>1028</v>
      </c>
      <c r="C1068" s="775" t="s">
        <v>1825</v>
      </c>
      <c r="D1068" s="743" t="s">
        <v>1838</v>
      </c>
      <c r="E1068" s="743" t="s">
        <v>1839</v>
      </c>
      <c r="F1068" s="2">
        <v>4</v>
      </c>
      <c r="G1068" t="s">
        <v>1096</v>
      </c>
      <c r="H1068">
        <v>2019.05</v>
      </c>
      <c r="I1068" s="46">
        <v>13.5</v>
      </c>
      <c r="J1068" s="429"/>
      <c r="K1068" s="101"/>
      <c r="L1068" s="101"/>
      <c r="M1068" s="2">
        <v>13.5</v>
      </c>
      <c r="N1068" s="46">
        <v>30.51</v>
      </c>
      <c r="O1068" s="155" t="s">
        <v>128</v>
      </c>
      <c r="P1068" s="110"/>
      <c r="Q1068" s="110"/>
      <c r="R1068" s="110"/>
      <c r="S1068" s="110"/>
      <c r="T1068" s="110"/>
      <c r="U1068" s="110"/>
      <c r="V1068" s="108"/>
      <c r="W1068"/>
      <c r="X1068" s="110"/>
      <c r="Y1068" s="99"/>
      <c r="Z1068"/>
      <c r="AA1068" s="99"/>
      <c r="AB1068" s="98">
        <f t="shared" si="19"/>
        <v>-3.5100000000000016</v>
      </c>
      <c r="AC1068" s="99"/>
      <c r="AD1068" s="99"/>
      <c r="AE1068" s="99"/>
      <c r="AF1068" s="99"/>
      <c r="AG1068" s="99"/>
      <c r="AH1068" s="99"/>
      <c r="AI1068" s="99"/>
      <c r="AJ1068" s="99"/>
    </row>
    <row r="1069" spans="1:36" s="97" customFormat="1" ht="15" customHeight="1">
      <c r="A1069" s="233">
        <v>14</v>
      </c>
      <c r="B1069" s="144">
        <v>1029</v>
      </c>
      <c r="C1069" s="768" t="s">
        <v>1825</v>
      </c>
      <c r="D1069" s="211" t="s">
        <v>1840</v>
      </c>
      <c r="E1069" t="s">
        <v>1841</v>
      </c>
      <c r="F1069" s="182">
        <v>1</v>
      </c>
      <c r="G1069" s="313" t="s">
        <v>35</v>
      </c>
      <c r="H1069" s="169">
        <v>2019.08</v>
      </c>
      <c r="I1069" s="782">
        <v>6</v>
      </c>
      <c r="J1069" s="429"/>
      <c r="K1069" s="101"/>
      <c r="L1069" s="101"/>
      <c r="M1069" s="328">
        <v>14.5</v>
      </c>
      <c r="N1069" s="46">
        <v>33.9</v>
      </c>
      <c r="O1069" s="155" t="s">
        <v>38</v>
      </c>
      <c r="P1069" s="110"/>
      <c r="Q1069" s="110"/>
      <c r="R1069" s="110"/>
      <c r="S1069" s="110"/>
      <c r="T1069" s="110"/>
      <c r="U1069" s="110"/>
      <c r="V1069" s="108"/>
      <c r="W1069"/>
      <c r="X1069" s="110"/>
      <c r="Y1069" s="99"/>
      <c r="Z1069"/>
      <c r="AA1069" s="99"/>
      <c r="AB1069" s="98">
        <f t="shared" si="19"/>
        <v>-4.899999999999999</v>
      </c>
      <c r="AC1069" s="99"/>
      <c r="AD1069" s="99"/>
      <c r="AE1069" s="99"/>
      <c r="AF1069" s="99"/>
      <c r="AG1069" s="99"/>
      <c r="AH1069" s="99"/>
      <c r="AI1069" s="99"/>
      <c r="AJ1069" s="99"/>
    </row>
    <row r="1070" spans="1:36" s="97" customFormat="1" ht="15" customHeight="1">
      <c r="A1070" s="233"/>
      <c r="B1070" s="144">
        <v>1030</v>
      </c>
      <c r="C1070" s="768" t="s">
        <v>1825</v>
      </c>
      <c r="D1070" s="211" t="s">
        <v>1840</v>
      </c>
      <c r="E1070" t="s">
        <v>1842</v>
      </c>
      <c r="F1070" s="182">
        <v>2</v>
      </c>
      <c r="G1070" s="313" t="s">
        <v>35</v>
      </c>
      <c r="H1070" s="169">
        <v>2019.08</v>
      </c>
      <c r="I1070" s="782">
        <v>8.5</v>
      </c>
      <c r="J1070" s="429"/>
      <c r="K1070" s="101"/>
      <c r="L1070" s="101"/>
      <c r="M1070" s="331"/>
      <c r="N1070" s="46"/>
      <c r="O1070" s="155" t="s">
        <v>38</v>
      </c>
      <c r="P1070" s="110"/>
      <c r="Q1070" s="110"/>
      <c r="R1070" s="110"/>
      <c r="S1070" s="110"/>
      <c r="T1070" s="110"/>
      <c r="U1070" s="110"/>
      <c r="V1070" s="108"/>
      <c r="W1070"/>
      <c r="X1070" s="110"/>
      <c r="Y1070" s="99"/>
      <c r="Z1070"/>
      <c r="AA1070" s="99"/>
      <c r="AB1070" s="98">
        <f t="shared" si="19"/>
        <v>0</v>
      </c>
      <c r="AC1070" s="99"/>
      <c r="AD1070" s="99"/>
      <c r="AE1070" s="99"/>
      <c r="AF1070" s="99"/>
      <c r="AG1070" s="99"/>
      <c r="AH1070" s="99"/>
      <c r="AI1070" s="99"/>
      <c r="AJ1070" s="99"/>
    </row>
    <row r="1071" spans="1:36" s="97" customFormat="1" ht="13.5" customHeight="1">
      <c r="A1071" s="233">
        <v>15</v>
      </c>
      <c r="B1071" s="144">
        <v>1031</v>
      </c>
      <c r="C1071" s="768" t="s">
        <v>1825</v>
      </c>
      <c r="D1071" s="351" t="s">
        <v>1843</v>
      </c>
      <c r="E1071" s="351" t="s">
        <v>987</v>
      </c>
      <c r="F1071" s="182">
        <v>2</v>
      </c>
      <c r="G1071" s="313" t="s">
        <v>35</v>
      </c>
      <c r="H1071" s="169">
        <v>2019.04</v>
      </c>
      <c r="I1071" s="169">
        <v>8.5</v>
      </c>
      <c r="J1071" s="429"/>
      <c r="K1071" s="101"/>
      <c r="L1071" s="101"/>
      <c r="M1071" s="328">
        <v>17</v>
      </c>
      <c r="N1071" s="46">
        <v>34</v>
      </c>
      <c r="O1071" s="155" t="s">
        <v>38</v>
      </c>
      <c r="P1071" s="110"/>
      <c r="Q1071" s="110"/>
      <c r="R1071" s="110"/>
      <c r="S1071" s="110"/>
      <c r="T1071" s="110"/>
      <c r="U1071" s="110"/>
      <c r="V1071" s="108"/>
      <c r="W1071"/>
      <c r="X1071" s="110"/>
      <c r="Y1071" s="99"/>
      <c r="Z1071"/>
      <c r="AA1071" s="99"/>
      <c r="AB1071" s="98">
        <f t="shared" si="19"/>
        <v>0</v>
      </c>
      <c r="AC1071" s="99"/>
      <c r="AD1071" s="99"/>
      <c r="AE1071" s="99"/>
      <c r="AF1071" s="99"/>
      <c r="AG1071" s="99"/>
      <c r="AH1071" s="99"/>
      <c r="AI1071" s="99"/>
      <c r="AJ1071" s="99"/>
    </row>
    <row r="1072" spans="1:36" s="97" customFormat="1" ht="13.5" customHeight="1">
      <c r="A1072" s="233"/>
      <c r="B1072" s="144">
        <v>1032</v>
      </c>
      <c r="C1072" s="768" t="s">
        <v>1825</v>
      </c>
      <c r="D1072" s="351" t="s">
        <v>1843</v>
      </c>
      <c r="E1072" s="351" t="s">
        <v>987</v>
      </c>
      <c r="F1072" s="182">
        <v>2</v>
      </c>
      <c r="G1072" s="313" t="s">
        <v>35</v>
      </c>
      <c r="H1072" s="169">
        <v>2019.04</v>
      </c>
      <c r="I1072" s="169">
        <v>8.5</v>
      </c>
      <c r="J1072" s="429"/>
      <c r="K1072" s="101"/>
      <c r="L1072" s="101"/>
      <c r="M1072" s="331"/>
      <c r="N1072" s="46"/>
      <c r="O1072" s="155" t="s">
        <v>38</v>
      </c>
      <c r="P1072" s="110"/>
      <c r="Q1072" s="110"/>
      <c r="R1072" s="110"/>
      <c r="S1072" s="110"/>
      <c r="T1072" s="110"/>
      <c r="U1072" s="110"/>
      <c r="V1072" s="108"/>
      <c r="W1072"/>
      <c r="X1072" s="110"/>
      <c r="Y1072" s="99"/>
      <c r="Z1072"/>
      <c r="AA1072" s="99"/>
      <c r="AB1072" s="98">
        <f t="shared" si="19"/>
        <v>0</v>
      </c>
      <c r="AC1072" s="99"/>
      <c r="AD1072" s="99"/>
      <c r="AE1072" s="99"/>
      <c r="AF1072" s="99"/>
      <c r="AG1072" s="99"/>
      <c r="AH1072" s="99"/>
      <c r="AI1072" s="99"/>
      <c r="AJ1072" s="99"/>
    </row>
    <row r="1073" spans="1:36" s="97" customFormat="1" ht="13.5">
      <c r="A1073" s="233">
        <v>17</v>
      </c>
      <c r="B1073" s="144">
        <v>1033</v>
      </c>
      <c r="C1073" s="768" t="s">
        <v>1825</v>
      </c>
      <c r="D1073" s="212" t="s">
        <v>1844</v>
      </c>
      <c r="E1073" s="351" t="s">
        <v>1845</v>
      </c>
      <c r="F1073" s="169">
        <v>0.5</v>
      </c>
      <c r="G1073" s="313" t="s">
        <v>437</v>
      </c>
      <c r="H1073" s="169">
        <v>2019.06</v>
      </c>
      <c r="I1073" s="782">
        <v>3</v>
      </c>
      <c r="J1073" s="429"/>
      <c r="K1073" s="101"/>
      <c r="L1073" s="101"/>
      <c r="M1073" s="195">
        <v>3</v>
      </c>
      <c r="N1073" s="173">
        <v>12.8</v>
      </c>
      <c r="O1073" s="155" t="s">
        <v>128</v>
      </c>
      <c r="P1073" s="110"/>
      <c r="Q1073" s="110"/>
      <c r="R1073" s="110"/>
      <c r="S1073" s="110"/>
      <c r="T1073" s="110"/>
      <c r="U1073" s="110"/>
      <c r="V1073" s="108"/>
      <c r="W1073"/>
      <c r="X1073" s="110"/>
      <c r="Y1073" s="99"/>
      <c r="Z1073"/>
      <c r="AA1073" s="99"/>
      <c r="AB1073" s="98">
        <f t="shared" si="19"/>
        <v>-6.800000000000001</v>
      </c>
      <c r="AC1073" s="99"/>
      <c r="AD1073" s="99"/>
      <c r="AE1073" s="99"/>
      <c r="AF1073" s="99"/>
      <c r="AG1073" s="99"/>
      <c r="AH1073" s="99"/>
      <c r="AI1073" s="99"/>
      <c r="AJ1073" s="99"/>
    </row>
    <row r="1074" spans="1:28" s="124" customFormat="1" ht="13.5">
      <c r="A1074" s="362">
        <v>23</v>
      </c>
      <c r="B1074" s="144">
        <v>1034</v>
      </c>
      <c r="C1074" s="769" t="s">
        <v>1825</v>
      </c>
      <c r="D1074" s="212" t="s">
        <v>1846</v>
      </c>
      <c r="E1074" s="212" t="s">
        <v>1847</v>
      </c>
      <c r="F1074" s="182">
        <v>2.7</v>
      </c>
      <c r="G1074" s="313" t="s">
        <v>35</v>
      </c>
      <c r="H1074" s="414">
        <v>2018.1</v>
      </c>
      <c r="I1074" s="46">
        <v>10.25</v>
      </c>
      <c r="J1074" s="46"/>
      <c r="K1074" s="46"/>
      <c r="L1074" s="46"/>
      <c r="M1074" s="2">
        <v>10.25</v>
      </c>
      <c r="N1074" s="144">
        <v>31</v>
      </c>
      <c r="O1074" s="210" t="s">
        <v>38</v>
      </c>
      <c r="P1074" s="785"/>
      <c r="Q1074" s="785"/>
      <c r="R1074" s="785"/>
      <c r="S1074" s="785"/>
      <c r="T1074" s="785"/>
      <c r="U1074" s="785"/>
      <c r="V1074" s="785"/>
      <c r="W1074"/>
      <c r="X1074" s="785"/>
      <c r="Y1074" s="99"/>
      <c r="Z1074"/>
      <c r="AB1074" s="98">
        <f t="shared" si="19"/>
        <v>-10.5</v>
      </c>
    </row>
    <row r="1075" spans="1:28" s="124" customFormat="1" ht="13.5">
      <c r="A1075" s="362">
        <v>24</v>
      </c>
      <c r="B1075" s="144">
        <v>1035</v>
      </c>
      <c r="C1075" s="769" t="s">
        <v>1825</v>
      </c>
      <c r="D1075" s="212" t="s">
        <v>1848</v>
      </c>
      <c r="E1075" s="212" t="s">
        <v>1849</v>
      </c>
      <c r="F1075" s="182">
        <v>0.1</v>
      </c>
      <c r="G1075" s="313" t="s">
        <v>207</v>
      </c>
      <c r="H1075" s="144">
        <v>2019.09</v>
      </c>
      <c r="I1075" s="787">
        <v>1</v>
      </c>
      <c r="J1075" s="46"/>
      <c r="K1075" s="46"/>
      <c r="L1075" s="46"/>
      <c r="M1075" s="2">
        <v>1</v>
      </c>
      <c r="N1075" s="144">
        <v>2.9</v>
      </c>
      <c r="O1075" s="210" t="s">
        <v>1850</v>
      </c>
      <c r="P1075" s="785"/>
      <c r="Q1075" s="785"/>
      <c r="R1075" s="785"/>
      <c r="S1075" s="785"/>
      <c r="T1075" s="785"/>
      <c r="U1075" s="785"/>
      <c r="V1075" s="785"/>
      <c r="W1075" t="s">
        <v>1851</v>
      </c>
      <c r="X1075" s="785"/>
      <c r="Y1075" s="99"/>
      <c r="Z1075"/>
      <c r="AB1075" s="98">
        <f t="shared" si="19"/>
        <v>-0.8999999999999999</v>
      </c>
    </row>
    <row r="1076" spans="1:39" s="97" customFormat="1" ht="13.5">
      <c r="A1076" s="233">
        <v>25</v>
      </c>
      <c r="B1076" s="144">
        <v>1036</v>
      </c>
      <c r="C1076" s="768" t="s">
        <v>1825</v>
      </c>
      <c r="D1076" s="776" t="s">
        <v>1852</v>
      </c>
      <c r="E1076" s="351" t="s">
        <v>1853</v>
      </c>
      <c r="F1076" s="182">
        <v>4</v>
      </c>
      <c r="G1076" s="313" t="s">
        <v>35</v>
      </c>
      <c r="H1076" s="777">
        <v>2019.1</v>
      </c>
      <c r="I1076" s="782">
        <v>13.5</v>
      </c>
      <c r="J1076" s="429"/>
      <c r="K1076" s="101"/>
      <c r="L1076" s="101"/>
      <c r="M1076" s="195">
        <v>12.5</v>
      </c>
      <c r="N1076" s="173">
        <v>25</v>
      </c>
      <c r="O1076" s="155" t="s">
        <v>128</v>
      </c>
      <c r="P1076" s="110"/>
      <c r="Q1076" s="110"/>
      <c r="R1076" s="110"/>
      <c r="S1076" s="110"/>
      <c r="T1076" s="110"/>
      <c r="U1076" s="110"/>
      <c r="V1076" s="108"/>
      <c r="W1076"/>
      <c r="X1076" s="110"/>
      <c r="Y1076" s="99"/>
      <c r="Z1076"/>
      <c r="AA1076" s="99"/>
      <c r="AB1076" s="98">
        <f t="shared" si="19"/>
        <v>0</v>
      </c>
      <c r="AC1076" s="99"/>
      <c r="AD1076" s="99"/>
      <c r="AE1076" s="99"/>
      <c r="AF1076" s="99"/>
      <c r="AG1076" s="99"/>
      <c r="AH1076" s="99"/>
      <c r="AI1076" s="99"/>
      <c r="AJ1076" s="99"/>
      <c r="AK1076" s="99"/>
      <c r="AL1076" s="99"/>
      <c r="AM1076" s="99"/>
    </row>
    <row r="1077" spans="1:39" s="97" customFormat="1" ht="13.5">
      <c r="A1077" s="233">
        <v>26</v>
      </c>
      <c r="B1077" s="144">
        <v>1037</v>
      </c>
      <c r="C1077" s="768" t="s">
        <v>1825</v>
      </c>
      <c r="D1077" s="212" t="s">
        <v>1854</v>
      </c>
      <c r="E1077" s="778" t="s">
        <v>466</v>
      </c>
      <c r="F1077" s="182">
        <v>1</v>
      </c>
      <c r="G1077" s="313" t="s">
        <v>437</v>
      </c>
      <c r="H1077" s="169">
        <v>2019.06</v>
      </c>
      <c r="I1077" s="782">
        <v>6</v>
      </c>
      <c r="J1077" s="429"/>
      <c r="K1077" s="101"/>
      <c r="L1077" s="101"/>
      <c r="M1077" s="195">
        <v>6</v>
      </c>
      <c r="N1077" s="173">
        <v>12</v>
      </c>
      <c r="O1077" s="155" t="s">
        <v>128</v>
      </c>
      <c r="P1077" s="110"/>
      <c r="Q1077" s="110"/>
      <c r="R1077" s="110"/>
      <c r="S1077" s="110"/>
      <c r="T1077" s="110"/>
      <c r="U1077" s="110"/>
      <c r="V1077" s="108"/>
      <c r="W1077"/>
      <c r="X1077" s="110"/>
      <c r="Y1077" s="99"/>
      <c r="Z1077"/>
      <c r="AA1077" s="99"/>
      <c r="AB1077" s="98">
        <f t="shared" si="19"/>
        <v>0</v>
      </c>
      <c r="AC1077" s="99"/>
      <c r="AD1077" s="99"/>
      <c r="AE1077" s="99"/>
      <c r="AF1077" s="99"/>
      <c r="AG1077" s="99"/>
      <c r="AH1077" s="99"/>
      <c r="AI1077" s="99"/>
      <c r="AJ1077" s="99"/>
      <c r="AK1077" s="99"/>
      <c r="AL1077" s="99"/>
      <c r="AM1077" s="99"/>
    </row>
    <row r="1078" spans="1:39" s="97" customFormat="1" ht="13.5">
      <c r="A1078" s="233">
        <v>27</v>
      </c>
      <c r="B1078" s="144">
        <v>1038</v>
      </c>
      <c r="C1078" s="768" t="s">
        <v>1825</v>
      </c>
      <c r="D1078" s="779" t="s">
        <v>1855</v>
      </c>
      <c r="E1078" t="s">
        <v>1856</v>
      </c>
      <c r="F1078" s="182">
        <v>3</v>
      </c>
      <c r="G1078" s="313" t="s">
        <v>35</v>
      </c>
      <c r="H1078" s="169">
        <v>2019.06</v>
      </c>
      <c r="I1078" s="782">
        <v>11</v>
      </c>
      <c r="J1078" s="429"/>
      <c r="K1078" s="101"/>
      <c r="L1078" s="101"/>
      <c r="M1078" s="195">
        <v>11</v>
      </c>
      <c r="N1078" s="173">
        <v>22</v>
      </c>
      <c r="O1078" s="155" t="s">
        <v>1534</v>
      </c>
      <c r="P1078" s="110"/>
      <c r="Q1078" s="110"/>
      <c r="R1078" s="110"/>
      <c r="S1078" s="110"/>
      <c r="T1078" s="110"/>
      <c r="U1078" s="110"/>
      <c r="V1078" s="108"/>
      <c r="W1078"/>
      <c r="X1078" s="110"/>
      <c r="Y1078" s="99"/>
      <c r="Z1078"/>
      <c r="AA1078" s="99"/>
      <c r="AB1078" s="98">
        <f t="shared" si="19"/>
        <v>0</v>
      </c>
      <c r="AC1078" s="99"/>
      <c r="AD1078" s="99"/>
      <c r="AE1078" s="99"/>
      <c r="AF1078" s="99"/>
      <c r="AG1078" s="99"/>
      <c r="AH1078" s="99"/>
      <c r="AI1078" s="99"/>
      <c r="AJ1078" s="99"/>
      <c r="AK1078" s="99"/>
      <c r="AL1078" s="99"/>
      <c r="AM1078" s="99"/>
    </row>
    <row r="1079" spans="1:39" s="97" customFormat="1" ht="24">
      <c r="A1079" s="233">
        <v>28</v>
      </c>
      <c r="B1079" s="144">
        <v>1039</v>
      </c>
      <c r="C1079" s="768" t="s">
        <v>1825</v>
      </c>
      <c r="D1079" s="151" t="s">
        <v>1857</v>
      </c>
      <c r="E1079" s="151" t="s">
        <v>1858</v>
      </c>
      <c r="F1079" s="182">
        <v>2</v>
      </c>
      <c r="G1079" s="313" t="s">
        <v>1294</v>
      </c>
      <c r="H1079" s="780">
        <v>2019.1</v>
      </c>
      <c r="I1079" s="782">
        <v>8.5</v>
      </c>
      <c r="J1079" s="429"/>
      <c r="K1079" s="101"/>
      <c r="L1079" s="101"/>
      <c r="M1079" s="328">
        <v>25.5</v>
      </c>
      <c r="N1079" s="46">
        <v>78</v>
      </c>
      <c r="O1079" s="155" t="s">
        <v>128</v>
      </c>
      <c r="P1079" s="110"/>
      <c r="Q1079" s="110"/>
      <c r="R1079" s="110"/>
      <c r="S1079" s="110"/>
      <c r="T1079" s="110"/>
      <c r="U1079" s="110"/>
      <c r="V1079" s="108"/>
      <c r="W1079"/>
      <c r="X1079" s="110"/>
      <c r="Y1079" s="99"/>
      <c r="Z1079"/>
      <c r="AA1079" s="99"/>
      <c r="AB1079" s="98">
        <f t="shared" si="19"/>
        <v>-27</v>
      </c>
      <c r="AC1079" s="99"/>
      <c r="AD1079" s="99"/>
      <c r="AE1079" s="99"/>
      <c r="AF1079" s="99"/>
      <c r="AG1079" s="99"/>
      <c r="AH1079" s="99"/>
      <c r="AI1079" s="99"/>
      <c r="AJ1079" s="99"/>
      <c r="AK1079" s="99"/>
      <c r="AL1079" s="99"/>
      <c r="AM1079" s="99"/>
    </row>
    <row r="1080" spans="1:39" s="97" customFormat="1" ht="24">
      <c r="A1080" s="233"/>
      <c r="B1080" s="144">
        <v>1040</v>
      </c>
      <c r="C1080" s="768" t="s">
        <v>1825</v>
      </c>
      <c r="D1080" s="151" t="s">
        <v>1857</v>
      </c>
      <c r="E1080" s="151" t="s">
        <v>1858</v>
      </c>
      <c r="F1080" s="182">
        <v>2</v>
      </c>
      <c r="G1080" s="313" t="s">
        <v>1294</v>
      </c>
      <c r="H1080" s="780">
        <v>2019.1</v>
      </c>
      <c r="I1080" s="782">
        <v>8.5</v>
      </c>
      <c r="J1080" s="429"/>
      <c r="K1080" s="101"/>
      <c r="L1080" s="101"/>
      <c r="M1080" s="330"/>
      <c r="N1080" s="46"/>
      <c r="O1080" s="155" t="s">
        <v>128</v>
      </c>
      <c r="P1080" s="110"/>
      <c r="Q1080" s="110"/>
      <c r="R1080" s="110"/>
      <c r="S1080" s="110"/>
      <c r="T1080" s="110"/>
      <c r="U1080" s="110"/>
      <c r="V1080" s="108"/>
      <c r="W1080"/>
      <c r="X1080" s="110"/>
      <c r="Y1080" s="99"/>
      <c r="Z1080"/>
      <c r="AA1080" s="99"/>
      <c r="AB1080" s="98">
        <f t="shared" si="19"/>
        <v>0</v>
      </c>
      <c r="AC1080" s="99"/>
      <c r="AD1080" s="99"/>
      <c r="AE1080" s="99"/>
      <c r="AF1080" s="99"/>
      <c r="AG1080" s="99"/>
      <c r="AH1080" s="99"/>
      <c r="AI1080" s="99"/>
      <c r="AJ1080" s="99"/>
      <c r="AK1080" s="99"/>
      <c r="AL1080" s="99"/>
      <c r="AM1080" s="99"/>
    </row>
    <row r="1081" spans="1:39" s="97" customFormat="1" ht="24">
      <c r="A1081" s="233"/>
      <c r="B1081" s="144">
        <v>1041</v>
      </c>
      <c r="C1081" s="768" t="s">
        <v>1825</v>
      </c>
      <c r="D1081" s="151" t="s">
        <v>1857</v>
      </c>
      <c r="E1081" s="151" t="s">
        <v>1858</v>
      </c>
      <c r="F1081" s="182">
        <v>2</v>
      </c>
      <c r="G1081" s="313" t="s">
        <v>1294</v>
      </c>
      <c r="H1081" s="780">
        <v>2019.1</v>
      </c>
      <c r="I1081" s="782">
        <v>8.5</v>
      </c>
      <c r="J1081" s="429"/>
      <c r="K1081" s="101"/>
      <c r="L1081" s="101"/>
      <c r="M1081" s="331"/>
      <c r="N1081" s="46"/>
      <c r="O1081" s="155" t="s">
        <v>128</v>
      </c>
      <c r="P1081" s="110"/>
      <c r="Q1081" s="110"/>
      <c r="R1081" s="110"/>
      <c r="S1081" s="110"/>
      <c r="T1081" s="110"/>
      <c r="U1081" s="110"/>
      <c r="V1081" s="108"/>
      <c r="W1081"/>
      <c r="X1081" s="110"/>
      <c r="Y1081" s="99"/>
      <c r="Z1081"/>
      <c r="AA1081" s="99"/>
      <c r="AB1081" s="98">
        <f t="shared" si="19"/>
        <v>0</v>
      </c>
      <c r="AC1081" s="99"/>
      <c r="AD1081" s="99"/>
      <c r="AE1081" s="99"/>
      <c r="AF1081" s="99"/>
      <c r="AG1081" s="99"/>
      <c r="AH1081" s="99"/>
      <c r="AI1081" s="99"/>
      <c r="AJ1081" s="99"/>
      <c r="AK1081" s="99"/>
      <c r="AL1081" s="99"/>
      <c r="AM1081" s="99"/>
    </row>
    <row r="1082" spans="1:28" s="124" customFormat="1" ht="15.75" customHeight="1">
      <c r="A1082" s="362">
        <v>29</v>
      </c>
      <c r="B1082" s="144">
        <v>1042</v>
      </c>
      <c r="C1082" s="769" t="s">
        <v>1825</v>
      </c>
      <c r="D1082" s="312" t="s">
        <v>1859</v>
      </c>
      <c r="E1082" t="s">
        <v>1860</v>
      </c>
      <c r="F1082" s="182">
        <v>0.5</v>
      </c>
      <c r="G1082" s="332" t="s">
        <v>69</v>
      </c>
      <c r="H1082" s="504">
        <v>2019.05</v>
      </c>
      <c r="I1082" s="46">
        <v>3</v>
      </c>
      <c r="J1082" s="46"/>
      <c r="K1082" s="46"/>
      <c r="L1082" s="46"/>
      <c r="M1082" s="2">
        <v>6</v>
      </c>
      <c r="N1082" s="432">
        <v>42.5</v>
      </c>
      <c r="O1082" s="210" t="s">
        <v>293</v>
      </c>
      <c r="P1082" s="785"/>
      <c r="Q1082" s="785"/>
      <c r="R1082" s="785"/>
      <c r="S1082" s="785"/>
      <c r="T1082" s="785"/>
      <c r="U1082" s="785"/>
      <c r="V1082" s="785"/>
      <c r="W1082"/>
      <c r="X1082" s="785"/>
      <c r="Y1082" s="99"/>
      <c r="Z1082"/>
      <c r="AB1082" s="98">
        <f t="shared" si="19"/>
        <v>-30.5</v>
      </c>
    </row>
    <row r="1083" spans="1:28" s="124" customFormat="1" ht="15" customHeight="1">
      <c r="A1083" s="362"/>
      <c r="B1083" s="144">
        <v>1043</v>
      </c>
      <c r="C1083" s="769" t="s">
        <v>1825</v>
      </c>
      <c r="D1083" s="312" t="s">
        <v>1859</v>
      </c>
      <c r="E1083" t="s">
        <v>1860</v>
      </c>
      <c r="F1083" s="182">
        <v>0.5</v>
      </c>
      <c r="G1083" s="356"/>
      <c r="H1083" s="504">
        <v>2019.05</v>
      </c>
      <c r="I1083" s="46">
        <v>3</v>
      </c>
      <c r="J1083" s="46"/>
      <c r="K1083" s="46"/>
      <c r="L1083" s="46"/>
      <c r="M1083" s="2"/>
      <c r="N1083" s="433"/>
      <c r="O1083" s="210" t="s">
        <v>293</v>
      </c>
      <c r="P1083" s="785"/>
      <c r="Q1083" s="785"/>
      <c r="R1083" s="785"/>
      <c r="S1083" s="785"/>
      <c r="T1083" s="785"/>
      <c r="U1083" s="785"/>
      <c r="V1083" s="785"/>
      <c r="W1083"/>
      <c r="X1083" s="785"/>
      <c r="Y1083" s="99"/>
      <c r="Z1083"/>
      <c r="AB1083" s="98">
        <f t="shared" si="19"/>
        <v>0</v>
      </c>
    </row>
    <row r="1084" spans="1:36" s="97" customFormat="1" ht="13.5">
      <c r="A1084" s="233">
        <v>31</v>
      </c>
      <c r="B1084" s="144">
        <v>1044</v>
      </c>
      <c r="C1084" s="768" t="s">
        <v>1825</v>
      </c>
      <c r="D1084" s="351" t="s">
        <v>1861</v>
      </c>
      <c r="E1084" s="351" t="s">
        <v>513</v>
      </c>
      <c r="F1084" s="182">
        <v>2</v>
      </c>
      <c r="G1084" s="313" t="s">
        <v>35</v>
      </c>
      <c r="H1084" s="169">
        <v>2019.09</v>
      </c>
      <c r="I1084" s="169">
        <v>8.5</v>
      </c>
      <c r="J1084" s="429"/>
      <c r="K1084" s="101"/>
      <c r="L1084" s="101"/>
      <c r="M1084" s="195">
        <v>8.5</v>
      </c>
      <c r="N1084" s="173">
        <v>28.8</v>
      </c>
      <c r="O1084" s="155" t="s">
        <v>38</v>
      </c>
      <c r="P1084" s="110"/>
      <c r="Q1084" s="110"/>
      <c r="R1084" s="110"/>
      <c r="S1084" s="110"/>
      <c r="T1084" s="110"/>
      <c r="U1084" s="110"/>
      <c r="V1084" s="108"/>
      <c r="W1084"/>
      <c r="X1084" s="110"/>
      <c r="Y1084" s="99"/>
      <c r="Z1084"/>
      <c r="AA1084" s="99"/>
      <c r="AB1084" s="98">
        <f t="shared" si="19"/>
        <v>-11.8</v>
      </c>
      <c r="AC1084" s="99"/>
      <c r="AD1084" s="99"/>
      <c r="AE1084" s="99"/>
      <c r="AF1084" s="99"/>
      <c r="AG1084" s="99"/>
      <c r="AH1084" s="99"/>
      <c r="AI1084" s="99"/>
      <c r="AJ1084" s="99"/>
    </row>
    <row r="1085" spans="1:28" s="124" customFormat="1" ht="13.5" customHeight="1">
      <c r="A1085" s="233">
        <v>32</v>
      </c>
      <c r="B1085" s="144">
        <v>1045</v>
      </c>
      <c r="C1085" s="769" t="s">
        <v>1825</v>
      </c>
      <c r="D1085" s="212" t="s">
        <v>1862</v>
      </c>
      <c r="E1085" s="212" t="s">
        <v>1863</v>
      </c>
      <c r="F1085" s="144">
        <v>4.28</v>
      </c>
      <c r="G1085" s="313" t="s">
        <v>916</v>
      </c>
      <c r="H1085" s="144">
        <v>2019.11</v>
      </c>
      <c r="I1085" s="144">
        <v>13.92</v>
      </c>
      <c r="J1085" s="46"/>
      <c r="K1085" s="46"/>
      <c r="L1085" s="46"/>
      <c r="M1085" s="328">
        <v>59.88</v>
      </c>
      <c r="N1085" s="46">
        <v>217</v>
      </c>
      <c r="O1085" s="210" t="s">
        <v>1850</v>
      </c>
      <c r="P1085" s="785"/>
      <c r="Q1085" s="785"/>
      <c r="R1085" s="785"/>
      <c r="S1085" s="785"/>
      <c r="T1085" s="785"/>
      <c r="U1085" s="785"/>
      <c r="V1085" s="785"/>
      <c r="W1085"/>
      <c r="X1085" s="785"/>
      <c r="Y1085" s="99"/>
      <c r="Z1085"/>
      <c r="AB1085" s="98">
        <f t="shared" si="19"/>
        <v>-97.24</v>
      </c>
    </row>
    <row r="1086" spans="1:28" s="124" customFormat="1" ht="13.5" customHeight="1">
      <c r="A1086" s="233"/>
      <c r="B1086" s="144">
        <v>1046</v>
      </c>
      <c r="C1086" s="769" t="s">
        <v>1825</v>
      </c>
      <c r="D1086" s="212" t="s">
        <v>1862</v>
      </c>
      <c r="E1086" s="212" t="s">
        <v>1864</v>
      </c>
      <c r="F1086" s="144">
        <v>4.14</v>
      </c>
      <c r="G1086" s="313" t="s">
        <v>916</v>
      </c>
      <c r="H1086" s="144">
        <v>2019.11</v>
      </c>
      <c r="I1086" s="144">
        <v>13.71</v>
      </c>
      <c r="J1086" s="46"/>
      <c r="K1086" s="46"/>
      <c r="L1086" s="46"/>
      <c r="M1086" s="330"/>
      <c r="N1086" s="46"/>
      <c r="O1086" s="210" t="s">
        <v>1850</v>
      </c>
      <c r="P1086" s="785"/>
      <c r="Q1086" s="785"/>
      <c r="R1086" s="785"/>
      <c r="S1086" s="785"/>
      <c r="T1086" s="785"/>
      <c r="U1086" s="785"/>
      <c r="V1086" s="785"/>
      <c r="W1086"/>
      <c r="X1086" s="785"/>
      <c r="Y1086" s="99"/>
      <c r="Z1086"/>
      <c r="AB1086" s="98">
        <f t="shared" si="19"/>
        <v>0</v>
      </c>
    </row>
    <row r="1087" spans="1:28" s="124" customFormat="1" ht="13.5" customHeight="1">
      <c r="A1087" s="233"/>
      <c r="B1087" s="144">
        <v>1047</v>
      </c>
      <c r="C1087" s="769" t="s">
        <v>1825</v>
      </c>
      <c r="D1087" s="212" t="s">
        <v>1862</v>
      </c>
      <c r="E1087" s="212" t="s">
        <v>1865</v>
      </c>
      <c r="F1087" s="144">
        <v>3.28</v>
      </c>
      <c r="G1087" s="313" t="s">
        <v>916</v>
      </c>
      <c r="H1087" s="144">
        <v>2019.11</v>
      </c>
      <c r="I1087" s="144">
        <v>11.7</v>
      </c>
      <c r="J1087" s="46"/>
      <c r="K1087" s="46"/>
      <c r="L1087" s="46"/>
      <c r="M1087" s="330"/>
      <c r="N1087" s="46"/>
      <c r="O1087" s="210" t="s">
        <v>1850</v>
      </c>
      <c r="P1087" s="785"/>
      <c r="Q1087" s="785"/>
      <c r="R1087" s="785"/>
      <c r="S1087" s="785"/>
      <c r="T1087" s="785"/>
      <c r="U1087" s="785"/>
      <c r="V1087" s="785"/>
      <c r="W1087"/>
      <c r="X1087" s="785"/>
      <c r="Y1087" s="99"/>
      <c r="Z1087"/>
      <c r="AB1087" s="98">
        <f t="shared" si="19"/>
        <v>0</v>
      </c>
    </row>
    <row r="1088" spans="1:28" s="124" customFormat="1" ht="13.5" customHeight="1">
      <c r="A1088" s="233"/>
      <c r="B1088" s="144">
        <v>1048</v>
      </c>
      <c r="C1088" s="769" t="s">
        <v>1825</v>
      </c>
      <c r="D1088" s="212" t="s">
        <v>1862</v>
      </c>
      <c r="E1088" s="212" t="s">
        <v>1865</v>
      </c>
      <c r="F1088" s="144">
        <v>3.28</v>
      </c>
      <c r="G1088" s="313" t="s">
        <v>916</v>
      </c>
      <c r="H1088" s="144">
        <v>2019.11</v>
      </c>
      <c r="I1088" s="144">
        <v>11.7</v>
      </c>
      <c r="J1088" s="46"/>
      <c r="K1088" s="46"/>
      <c r="L1088" s="46"/>
      <c r="M1088" s="330"/>
      <c r="N1088" s="46"/>
      <c r="O1088" s="210" t="s">
        <v>1850</v>
      </c>
      <c r="P1088" s="785"/>
      <c r="Q1088" s="785"/>
      <c r="R1088" s="785"/>
      <c r="S1088" s="785"/>
      <c r="T1088" s="785"/>
      <c r="U1088" s="785"/>
      <c r="V1088" s="785"/>
      <c r="W1088"/>
      <c r="X1088" s="785"/>
      <c r="Y1088" s="99"/>
      <c r="Z1088"/>
      <c r="AB1088" s="98">
        <f t="shared" si="19"/>
        <v>0</v>
      </c>
    </row>
    <row r="1089" spans="1:28" s="124" customFormat="1" ht="13.5" customHeight="1">
      <c r="A1089" s="233"/>
      <c r="B1089" s="144">
        <v>1049</v>
      </c>
      <c r="C1089" s="769" t="s">
        <v>1825</v>
      </c>
      <c r="D1089" s="212" t="s">
        <v>1862</v>
      </c>
      <c r="E1089" s="212" t="s">
        <v>1866</v>
      </c>
      <c r="F1089" s="144">
        <v>2.14</v>
      </c>
      <c r="G1089" s="313" t="s">
        <v>916</v>
      </c>
      <c r="H1089" s="144">
        <v>2019.11</v>
      </c>
      <c r="I1089" s="144">
        <v>8.85</v>
      </c>
      <c r="J1089" s="46"/>
      <c r="K1089" s="46"/>
      <c r="L1089" s="46"/>
      <c r="M1089" s="331"/>
      <c r="N1089" s="46"/>
      <c r="O1089" s="210" t="s">
        <v>1850</v>
      </c>
      <c r="P1089" s="785"/>
      <c r="Q1089" s="785"/>
      <c r="R1089" s="785"/>
      <c r="S1089" s="785"/>
      <c r="T1089" s="785"/>
      <c r="U1089" s="785"/>
      <c r="V1089" s="785"/>
      <c r="W1089"/>
      <c r="X1089" s="785"/>
      <c r="Y1089" s="99"/>
      <c r="Z1089"/>
      <c r="AB1089" s="98">
        <f t="shared" si="19"/>
        <v>0</v>
      </c>
    </row>
    <row r="1090" spans="1:28" s="125" customFormat="1" ht="13.5" customHeight="1">
      <c r="A1090" s="793">
        <v>38</v>
      </c>
      <c r="B1090" s="144">
        <v>1050</v>
      </c>
      <c r="C1090" s="794" t="s">
        <v>1825</v>
      </c>
      <c r="D1090" s="573" t="s">
        <v>1867</v>
      </c>
      <c r="E1090" s="573" t="s">
        <v>1868</v>
      </c>
      <c r="F1090" s="182">
        <v>1</v>
      </c>
      <c r="G1090" s="369" t="s">
        <v>1096</v>
      </c>
      <c r="H1090" s="795">
        <v>2019.06</v>
      </c>
      <c r="I1090" s="802">
        <v>6</v>
      </c>
      <c r="J1090" s="46"/>
      <c r="K1090" s="803"/>
      <c r="L1090" s="803"/>
      <c r="M1090" s="2">
        <v>9</v>
      </c>
      <c r="N1090" s="804">
        <v>18</v>
      </c>
      <c r="O1090" s="388" t="s">
        <v>1850</v>
      </c>
      <c r="P1090" s="805"/>
      <c r="Q1090" s="805"/>
      <c r="R1090" s="805"/>
      <c r="S1090" s="805"/>
      <c r="T1090" s="805"/>
      <c r="U1090" s="805"/>
      <c r="V1090" s="805"/>
      <c r="W1090" t="s">
        <v>1634</v>
      </c>
      <c r="X1090" s="805"/>
      <c r="Z1090"/>
      <c r="AB1090" s="98">
        <f t="shared" si="19"/>
        <v>0</v>
      </c>
    </row>
    <row r="1091" spans="1:28" s="125" customFormat="1" ht="13.5" customHeight="1">
      <c r="A1091" s="793"/>
      <c r="B1091" s="144">
        <v>1051</v>
      </c>
      <c r="C1091" s="794" t="s">
        <v>1825</v>
      </c>
      <c r="D1091" s="573" t="s">
        <v>1867</v>
      </c>
      <c r="E1091" s="573" t="s">
        <v>1868</v>
      </c>
      <c r="F1091" s="182">
        <v>1</v>
      </c>
      <c r="G1091" s="369" t="s">
        <v>1096</v>
      </c>
      <c r="H1091" s="373">
        <v>2019.06</v>
      </c>
      <c r="I1091" s="802">
        <v>6</v>
      </c>
      <c r="J1091" s="46"/>
      <c r="K1091" s="803"/>
      <c r="L1091" s="803"/>
      <c r="M1091" s="2"/>
      <c r="N1091" s="806"/>
      <c r="O1091" s="388" t="s">
        <v>1850</v>
      </c>
      <c r="P1091" s="805"/>
      <c r="Q1091" s="805"/>
      <c r="R1091" s="805"/>
      <c r="S1091" s="805"/>
      <c r="T1091" s="805"/>
      <c r="U1091" s="805"/>
      <c r="V1091" s="805"/>
      <c r="W1091"/>
      <c r="X1091" s="805"/>
      <c r="Z1091"/>
      <c r="AB1091" s="98">
        <f t="shared" si="19"/>
        <v>0</v>
      </c>
    </row>
    <row r="1092" spans="1:28" s="125" customFormat="1" ht="13.5">
      <c r="A1092" s="793">
        <v>39</v>
      </c>
      <c r="B1092" s="144">
        <v>1052</v>
      </c>
      <c r="C1092" s="794" t="s">
        <v>1825</v>
      </c>
      <c r="D1092" s="573" t="s">
        <v>1869</v>
      </c>
      <c r="E1092" s="573" t="s">
        <v>934</v>
      </c>
      <c r="F1092" s="182">
        <v>2</v>
      </c>
      <c r="G1092" s="369" t="s">
        <v>1096</v>
      </c>
      <c r="H1092" s="373">
        <v>2019.08</v>
      </c>
      <c r="I1092" s="802">
        <v>8.5</v>
      </c>
      <c r="J1092" s="46"/>
      <c r="K1092" s="803"/>
      <c r="L1092" s="803"/>
      <c r="M1092" s="387">
        <v>6.25</v>
      </c>
      <c r="N1092" s="373">
        <v>12.5</v>
      </c>
      <c r="O1092" s="388" t="s">
        <v>1850</v>
      </c>
      <c r="P1092" s="805"/>
      <c r="Q1092" s="805"/>
      <c r="R1092" s="805"/>
      <c r="S1092" s="805"/>
      <c r="T1092" s="805"/>
      <c r="U1092" s="805"/>
      <c r="V1092" s="805"/>
      <c r="W1092" t="s">
        <v>1634</v>
      </c>
      <c r="X1092" s="805"/>
      <c r="Z1092"/>
      <c r="AB1092" s="98">
        <f t="shared" si="19"/>
        <v>0</v>
      </c>
    </row>
    <row r="1093" spans="1:28" s="125" customFormat="1" ht="13.5">
      <c r="A1093" s="793">
        <v>40</v>
      </c>
      <c r="B1093" s="144">
        <v>1053</v>
      </c>
      <c r="C1093" s="794" t="s">
        <v>1825</v>
      </c>
      <c r="D1093" s="573" t="s">
        <v>1870</v>
      </c>
      <c r="E1093" s="573" t="s">
        <v>1871</v>
      </c>
      <c r="F1093" s="182">
        <v>4</v>
      </c>
      <c r="G1093" s="369" t="s">
        <v>1096</v>
      </c>
      <c r="H1093" s="795">
        <v>2019.1</v>
      </c>
      <c r="I1093" s="373">
        <v>13.5</v>
      </c>
      <c r="J1093" s="46"/>
      <c r="K1093" s="803"/>
      <c r="L1093" s="803"/>
      <c r="M1093" s="387">
        <v>10</v>
      </c>
      <c r="N1093" s="373">
        <v>20</v>
      </c>
      <c r="O1093" s="388" t="s">
        <v>128</v>
      </c>
      <c r="P1093" s="805"/>
      <c r="Q1093" s="805"/>
      <c r="R1093" s="805"/>
      <c r="S1093" s="805"/>
      <c r="T1093" s="805"/>
      <c r="U1093" s="805"/>
      <c r="V1093" s="805"/>
      <c r="W1093" t="s">
        <v>1634</v>
      </c>
      <c r="X1093" s="805"/>
      <c r="Z1093"/>
      <c r="AB1093" s="98">
        <f t="shared" si="19"/>
        <v>0</v>
      </c>
    </row>
    <row r="1094" spans="1:28" s="124" customFormat="1" ht="13.5" customHeight="1">
      <c r="A1094" s="233">
        <v>42</v>
      </c>
      <c r="B1094" s="144">
        <v>1054</v>
      </c>
      <c r="C1094" s="769" t="s">
        <v>1825</v>
      </c>
      <c r="D1094" s="212" t="s">
        <v>1872</v>
      </c>
      <c r="E1094" s="212" t="s">
        <v>395</v>
      </c>
      <c r="F1094" s="182">
        <v>1</v>
      </c>
      <c r="G1094" s="313" t="s">
        <v>35</v>
      </c>
      <c r="H1094" s="414">
        <v>2019.1</v>
      </c>
      <c r="I1094" s="787">
        <v>6</v>
      </c>
      <c r="J1094" s="46"/>
      <c r="K1094" s="46"/>
      <c r="L1094" s="46"/>
      <c r="M1094" s="328">
        <v>55.15</v>
      </c>
      <c r="N1094" s="46">
        <v>112.5</v>
      </c>
      <c r="O1094" s="210" t="s">
        <v>38</v>
      </c>
      <c r="P1094" s="785"/>
      <c r="Q1094" s="785"/>
      <c r="R1094" s="785"/>
      <c r="S1094" s="785"/>
      <c r="T1094" s="785"/>
      <c r="U1094" s="785"/>
      <c r="V1094" s="785"/>
      <c r="W1094"/>
      <c r="X1094" s="785"/>
      <c r="Z1094"/>
      <c r="AB1094" s="98">
        <f t="shared" si="19"/>
        <v>-2.200000000000003</v>
      </c>
    </row>
    <row r="1095" spans="1:28" s="124" customFormat="1" ht="13.5" customHeight="1">
      <c r="A1095" s="233"/>
      <c r="B1095" s="144">
        <v>1055</v>
      </c>
      <c r="C1095" s="769" t="s">
        <v>1825</v>
      </c>
      <c r="D1095" s="212" t="s">
        <v>1872</v>
      </c>
      <c r="E1095" s="212" t="s">
        <v>1873</v>
      </c>
      <c r="F1095" s="182">
        <v>1.5</v>
      </c>
      <c r="G1095" s="313" t="s">
        <v>35</v>
      </c>
      <c r="H1095" s="414">
        <v>2019.1</v>
      </c>
      <c r="I1095" s="144">
        <v>7.25</v>
      </c>
      <c r="J1095" s="46"/>
      <c r="K1095" s="46"/>
      <c r="L1095" s="46"/>
      <c r="M1095" s="330"/>
      <c r="N1095" s="46"/>
      <c r="O1095" s="210" t="s">
        <v>38</v>
      </c>
      <c r="P1095" s="785"/>
      <c r="Q1095" s="785"/>
      <c r="R1095" s="785"/>
      <c r="S1095" s="785"/>
      <c r="T1095" s="785"/>
      <c r="U1095" s="785"/>
      <c r="V1095" s="785"/>
      <c r="W1095"/>
      <c r="X1095" s="785"/>
      <c r="Z1095"/>
      <c r="AB1095" s="98">
        <f t="shared" si="19"/>
        <v>0</v>
      </c>
    </row>
    <row r="1096" spans="1:28" s="124" customFormat="1" ht="13.5" customHeight="1">
      <c r="A1096" s="796"/>
      <c r="B1096" s="144">
        <v>1056</v>
      </c>
      <c r="C1096" s="769" t="s">
        <v>1825</v>
      </c>
      <c r="D1096" s="212" t="s">
        <v>1872</v>
      </c>
      <c r="E1096" s="212" t="s">
        <v>1874</v>
      </c>
      <c r="F1096" s="144">
        <v>2.5</v>
      </c>
      <c r="G1096" s="313" t="s">
        <v>35</v>
      </c>
      <c r="H1096" s="414">
        <v>2019.1</v>
      </c>
      <c r="I1096" s="144">
        <v>9.25</v>
      </c>
      <c r="J1096" s="46"/>
      <c r="K1096" s="46"/>
      <c r="L1096" s="46"/>
      <c r="M1096" s="330"/>
      <c r="N1096" s="46"/>
      <c r="O1096" s="210" t="s">
        <v>38</v>
      </c>
      <c r="P1096" s="785"/>
      <c r="Q1096" s="785"/>
      <c r="R1096" s="785"/>
      <c r="S1096" s="785"/>
      <c r="T1096" s="785"/>
      <c r="U1096" s="785"/>
      <c r="V1096" s="785"/>
      <c r="W1096"/>
      <c r="X1096" s="785"/>
      <c r="Y1096" s="99"/>
      <c r="Z1096"/>
      <c r="AB1096" s="98">
        <f t="shared" si="19"/>
        <v>0</v>
      </c>
    </row>
    <row r="1097" spans="1:28" s="124" customFormat="1" ht="13.5" customHeight="1">
      <c r="A1097" s="796"/>
      <c r="B1097" s="144">
        <v>1057</v>
      </c>
      <c r="C1097" s="769" t="s">
        <v>1825</v>
      </c>
      <c r="D1097" s="212" t="s">
        <v>1872</v>
      </c>
      <c r="E1097" s="212" t="s">
        <v>1874</v>
      </c>
      <c r="F1097" s="144">
        <v>2.5</v>
      </c>
      <c r="G1097" s="313" t="s">
        <v>35</v>
      </c>
      <c r="H1097" s="414">
        <v>2019.1</v>
      </c>
      <c r="I1097" s="144">
        <v>9.25</v>
      </c>
      <c r="J1097" s="46"/>
      <c r="K1097" s="46"/>
      <c r="L1097" s="46"/>
      <c r="M1097" s="330"/>
      <c r="N1097" s="46"/>
      <c r="O1097" s="210" t="s">
        <v>38</v>
      </c>
      <c r="P1097" s="785"/>
      <c r="Q1097" s="785"/>
      <c r="R1097" s="785"/>
      <c r="S1097" s="785"/>
      <c r="T1097" s="785"/>
      <c r="U1097" s="785"/>
      <c r="V1097" s="785"/>
      <c r="W1097"/>
      <c r="X1097" s="785"/>
      <c r="Y1097" s="99"/>
      <c r="Z1097"/>
      <c r="AB1097" s="98">
        <f t="shared" si="19"/>
        <v>0</v>
      </c>
    </row>
    <row r="1098" spans="1:39" s="97" customFormat="1" ht="13.5" customHeight="1">
      <c r="A1098" s="233"/>
      <c r="B1098" s="144">
        <v>1058</v>
      </c>
      <c r="C1098" s="768" t="s">
        <v>1825</v>
      </c>
      <c r="D1098" s="351" t="s">
        <v>1872</v>
      </c>
      <c r="E1098" s="351" t="s">
        <v>1875</v>
      </c>
      <c r="F1098" s="182">
        <v>3.28</v>
      </c>
      <c r="G1098" s="313" t="s">
        <v>35</v>
      </c>
      <c r="H1098" s="777">
        <v>2019.1</v>
      </c>
      <c r="I1098" s="616">
        <v>11.7</v>
      </c>
      <c r="J1098" s="429"/>
      <c r="K1098" s="101"/>
      <c r="L1098" s="101"/>
      <c r="M1098" s="330"/>
      <c r="N1098" s="46"/>
      <c r="O1098" s="210" t="s">
        <v>38</v>
      </c>
      <c r="P1098" s="110"/>
      <c r="Q1098" s="110"/>
      <c r="R1098" s="110"/>
      <c r="S1098" s="110"/>
      <c r="T1098" s="110"/>
      <c r="U1098" s="110"/>
      <c r="V1098" s="108"/>
      <c r="W1098"/>
      <c r="X1098" s="110"/>
      <c r="Y1098" s="99"/>
      <c r="Z1098"/>
      <c r="AA1098" s="99"/>
      <c r="AB1098" s="98">
        <f t="shared" si="19"/>
        <v>0</v>
      </c>
      <c r="AC1098" s="99"/>
      <c r="AD1098" s="99"/>
      <c r="AE1098" s="99"/>
      <c r="AF1098" s="99"/>
      <c r="AG1098" s="99"/>
      <c r="AH1098" s="99"/>
      <c r="AI1098" s="99"/>
      <c r="AJ1098" s="99"/>
      <c r="AK1098" s="99"/>
      <c r="AL1098" s="99"/>
      <c r="AM1098" s="99"/>
    </row>
    <row r="1099" spans="1:39" s="97" customFormat="1" ht="13.5" customHeight="1">
      <c r="A1099" s="233"/>
      <c r="B1099" s="144">
        <v>1059</v>
      </c>
      <c r="C1099" s="768" t="s">
        <v>1825</v>
      </c>
      <c r="D1099" s="351" t="s">
        <v>1872</v>
      </c>
      <c r="E1099" s="351" t="s">
        <v>1875</v>
      </c>
      <c r="F1099" s="182">
        <v>3.28</v>
      </c>
      <c r="G1099" s="313" t="s">
        <v>35</v>
      </c>
      <c r="H1099" s="777">
        <v>2019.1</v>
      </c>
      <c r="I1099" s="616">
        <v>11.7</v>
      </c>
      <c r="J1099" s="429"/>
      <c r="K1099" s="101"/>
      <c r="L1099" s="101"/>
      <c r="M1099" s="331"/>
      <c r="N1099" s="46"/>
      <c r="O1099" s="210" t="s">
        <v>38</v>
      </c>
      <c r="P1099" s="110"/>
      <c r="Q1099" s="110"/>
      <c r="R1099" s="110"/>
      <c r="S1099" s="110"/>
      <c r="T1099" s="110"/>
      <c r="U1099" s="110"/>
      <c r="V1099" s="108"/>
      <c r="W1099"/>
      <c r="X1099" s="110"/>
      <c r="Y1099" s="99"/>
      <c r="Z1099"/>
      <c r="AA1099" s="99"/>
      <c r="AB1099" s="98">
        <f t="shared" si="19"/>
        <v>0</v>
      </c>
      <c r="AC1099" s="99"/>
      <c r="AD1099" s="99"/>
      <c r="AE1099" s="99"/>
      <c r="AF1099" s="99"/>
      <c r="AG1099" s="99"/>
      <c r="AH1099" s="99"/>
      <c r="AI1099" s="99"/>
      <c r="AJ1099" s="99"/>
      <c r="AK1099" s="99"/>
      <c r="AL1099" s="99"/>
      <c r="AM1099" s="99"/>
    </row>
    <row r="1100" spans="1:39" s="97" customFormat="1" ht="13.5">
      <c r="A1100" s="233">
        <v>43</v>
      </c>
      <c r="B1100" s="144">
        <v>1060</v>
      </c>
      <c r="C1100" s="768" t="s">
        <v>1825</v>
      </c>
      <c r="D1100" s="151" t="s">
        <v>1876</v>
      </c>
      <c r="E1100" s="151" t="s">
        <v>1877</v>
      </c>
      <c r="F1100" s="182">
        <v>2</v>
      </c>
      <c r="G1100" s="313" t="s">
        <v>916</v>
      </c>
      <c r="H1100" s="780">
        <v>2019.09</v>
      </c>
      <c r="I1100" s="782">
        <v>8.5</v>
      </c>
      <c r="J1100" s="429"/>
      <c r="K1100" s="101"/>
      <c r="L1100" s="101"/>
      <c r="M1100" s="195">
        <v>8.5</v>
      </c>
      <c r="N1100" s="173">
        <v>17</v>
      </c>
      <c r="O1100" s="155" t="s">
        <v>128</v>
      </c>
      <c r="P1100" s="110"/>
      <c r="Q1100" s="110"/>
      <c r="R1100" s="110"/>
      <c r="S1100" s="110"/>
      <c r="T1100" s="110"/>
      <c r="U1100" s="110"/>
      <c r="V1100" s="108"/>
      <c r="W1100"/>
      <c r="X1100" s="110"/>
      <c r="Y1100" s="99"/>
      <c r="Z1100"/>
      <c r="AA1100" s="99"/>
      <c r="AB1100" s="98">
        <f t="shared" si="19"/>
        <v>0</v>
      </c>
      <c r="AC1100" s="99"/>
      <c r="AD1100" s="99"/>
      <c r="AE1100" s="99"/>
      <c r="AF1100" s="99"/>
      <c r="AG1100" s="99"/>
      <c r="AH1100" s="99"/>
      <c r="AI1100" s="99"/>
      <c r="AJ1100" s="99"/>
      <c r="AK1100" s="99"/>
      <c r="AL1100" s="99"/>
      <c r="AM1100" s="99"/>
    </row>
    <row r="1101" spans="1:39" s="97" customFormat="1" ht="13.5">
      <c r="A1101" s="233">
        <v>44</v>
      </c>
      <c r="B1101" s="144">
        <v>1061</v>
      </c>
      <c r="C1101" s="768" t="s">
        <v>1825</v>
      </c>
      <c r="D1101" s="151" t="s">
        <v>1878</v>
      </c>
      <c r="E1101" s="151" t="s">
        <v>1879</v>
      </c>
      <c r="F1101" s="182">
        <v>1</v>
      </c>
      <c r="G1101" s="313" t="s">
        <v>916</v>
      </c>
      <c r="H1101" s="777">
        <v>2019.1</v>
      </c>
      <c r="I1101" s="782">
        <v>6</v>
      </c>
      <c r="J1101" s="429"/>
      <c r="K1101" s="101"/>
      <c r="L1101" s="101"/>
      <c r="M1101" s="195">
        <v>6</v>
      </c>
      <c r="N1101" s="173">
        <v>13.2</v>
      </c>
      <c r="O1101" s="155" t="s">
        <v>293</v>
      </c>
      <c r="P1101" s="110"/>
      <c r="Q1101" s="110"/>
      <c r="R1101" s="110"/>
      <c r="S1101" s="110"/>
      <c r="T1101" s="110"/>
      <c r="U1101" s="110"/>
      <c r="V1101" s="108"/>
      <c r="W1101"/>
      <c r="X1101" s="110"/>
      <c r="Y1101" s="99"/>
      <c r="Z1101"/>
      <c r="AA1101" s="99"/>
      <c r="AB1101" s="98">
        <f t="shared" si="19"/>
        <v>-1.1999999999999993</v>
      </c>
      <c r="AC1101" s="99"/>
      <c r="AD1101" s="99"/>
      <c r="AE1101" s="99"/>
      <c r="AF1101" s="99"/>
      <c r="AG1101" s="99"/>
      <c r="AH1101" s="99"/>
      <c r="AI1101" s="99"/>
      <c r="AJ1101" s="99"/>
      <c r="AK1101" s="99"/>
      <c r="AL1101" s="99"/>
      <c r="AM1101" s="99"/>
    </row>
    <row r="1102" spans="1:28" s="124" customFormat="1" ht="13.5">
      <c r="A1102" s="362">
        <v>45</v>
      </c>
      <c r="B1102" s="144">
        <v>1062</v>
      </c>
      <c r="C1102" s="769" t="s">
        <v>1825</v>
      </c>
      <c r="D1102" s="312" t="s">
        <v>1880</v>
      </c>
      <c r="E1102" s="211" t="s">
        <v>1881</v>
      </c>
      <c r="F1102" s="144">
        <v>0.71</v>
      </c>
      <c r="G1102" s="313" t="s">
        <v>35</v>
      </c>
      <c r="H1102" s="144">
        <v>2019.09</v>
      </c>
      <c r="I1102" s="46">
        <v>4.26</v>
      </c>
      <c r="J1102" s="46"/>
      <c r="K1102" s="46"/>
      <c r="L1102" s="46"/>
      <c r="M1102" s="2">
        <v>4.26</v>
      </c>
      <c r="N1102" s="144">
        <v>12.4</v>
      </c>
      <c r="O1102" s="210" t="s">
        <v>38</v>
      </c>
      <c r="P1102" s="785"/>
      <c r="Q1102" s="785"/>
      <c r="R1102" s="785"/>
      <c r="S1102" s="785"/>
      <c r="T1102" s="785"/>
      <c r="U1102" s="785"/>
      <c r="V1102" s="785"/>
      <c r="W1102"/>
      <c r="X1102" s="785"/>
      <c r="Z1102"/>
      <c r="AB1102" s="98">
        <f t="shared" si="19"/>
        <v>-3.880000000000001</v>
      </c>
    </row>
    <row r="1103" spans="1:39" s="97" customFormat="1" ht="13.5">
      <c r="A1103" s="233">
        <v>46</v>
      </c>
      <c r="B1103" s="144">
        <v>1063</v>
      </c>
      <c r="C1103" s="768" t="s">
        <v>1825</v>
      </c>
      <c r="D1103" s="257" t="s">
        <v>1882</v>
      </c>
      <c r="E1103" s="211" t="s">
        <v>1883</v>
      </c>
      <c r="F1103" s="169">
        <v>0.32</v>
      </c>
      <c r="G1103" s="313" t="s">
        <v>35</v>
      </c>
      <c r="H1103" s="169">
        <v>2019.09</v>
      </c>
      <c r="I1103" s="169">
        <v>1.92</v>
      </c>
      <c r="J1103" s="429"/>
      <c r="K1103" s="101"/>
      <c r="L1103" s="101"/>
      <c r="M1103" s="195">
        <v>1.92</v>
      </c>
      <c r="N1103" s="173">
        <v>9</v>
      </c>
      <c r="O1103" s="155" t="s">
        <v>38</v>
      </c>
      <c r="P1103" s="110"/>
      <c r="Q1103" s="110"/>
      <c r="R1103" s="110"/>
      <c r="S1103" s="110"/>
      <c r="T1103" s="110"/>
      <c r="U1103" s="110"/>
      <c r="V1103" s="108"/>
      <c r="W1103"/>
      <c r="X1103" s="110"/>
      <c r="Y1103" s="124"/>
      <c r="Z1103"/>
      <c r="AA1103" s="99"/>
      <c r="AB1103" s="98">
        <f t="shared" si="19"/>
        <v>-5.16</v>
      </c>
      <c r="AC1103" s="99"/>
      <c r="AD1103" s="99"/>
      <c r="AE1103" s="99"/>
      <c r="AF1103" s="99"/>
      <c r="AG1103" s="99"/>
      <c r="AH1103" s="99"/>
      <c r="AI1103" s="99"/>
      <c r="AJ1103" s="99"/>
      <c r="AK1103" s="99"/>
      <c r="AL1103" s="99"/>
      <c r="AM1103" s="99"/>
    </row>
    <row r="1104" spans="1:39" s="97" customFormat="1" ht="13.5">
      <c r="A1104" s="233">
        <v>47</v>
      </c>
      <c r="B1104" s="144">
        <v>1064</v>
      </c>
      <c r="C1104" s="768" t="s">
        <v>1825</v>
      </c>
      <c r="D1104" s="211" t="s">
        <v>1884</v>
      </c>
      <c r="E1104" s="211" t="s">
        <v>1885</v>
      </c>
      <c r="F1104" s="169">
        <v>0.5</v>
      </c>
      <c r="G1104" s="313" t="s">
        <v>35</v>
      </c>
      <c r="H1104" s="169">
        <v>2019.09</v>
      </c>
      <c r="I1104" s="782">
        <v>3</v>
      </c>
      <c r="J1104" s="429"/>
      <c r="K1104" s="101"/>
      <c r="L1104" s="101"/>
      <c r="M1104" s="195">
        <v>3</v>
      </c>
      <c r="N1104" s="173">
        <v>14.8</v>
      </c>
      <c r="O1104" s="155" t="s">
        <v>38</v>
      </c>
      <c r="P1104" s="110"/>
      <c r="Q1104" s="110"/>
      <c r="R1104" s="110"/>
      <c r="S1104" s="110"/>
      <c r="T1104" s="110"/>
      <c r="U1104" s="110"/>
      <c r="V1104" s="108"/>
      <c r="W1104"/>
      <c r="X1104" s="110"/>
      <c r="Y1104" s="99"/>
      <c r="Z1104"/>
      <c r="AA1104" s="99"/>
      <c r="AB1104" s="98">
        <f t="shared" si="19"/>
        <v>-8.8</v>
      </c>
      <c r="AC1104" s="99"/>
      <c r="AD1104" s="99"/>
      <c r="AE1104" s="99"/>
      <c r="AF1104" s="99"/>
      <c r="AG1104" s="99"/>
      <c r="AH1104" s="99"/>
      <c r="AI1104" s="99"/>
      <c r="AJ1104" s="99"/>
      <c r="AK1104" s="99"/>
      <c r="AL1104" s="99"/>
      <c r="AM1104" s="99"/>
    </row>
    <row r="1105" spans="1:39" s="97" customFormat="1" ht="24">
      <c r="A1105" s="233">
        <v>48</v>
      </c>
      <c r="B1105" s="144">
        <v>1065</v>
      </c>
      <c r="C1105" s="768" t="s">
        <v>1825</v>
      </c>
      <c r="D1105" s="211" t="s">
        <v>1886</v>
      </c>
      <c r="E1105" s="211" t="s">
        <v>1887</v>
      </c>
      <c r="F1105" s="182">
        <v>6</v>
      </c>
      <c r="G1105" s="313" t="s">
        <v>35</v>
      </c>
      <c r="H1105" s="777">
        <v>2019.1</v>
      </c>
      <c r="I1105" s="169">
        <v>16.5</v>
      </c>
      <c r="J1105" s="429"/>
      <c r="K1105" s="101"/>
      <c r="L1105" s="101"/>
      <c r="M1105" s="328">
        <v>49.5</v>
      </c>
      <c r="N1105" s="46">
        <v>138</v>
      </c>
      <c r="O1105" s="155" t="s">
        <v>38</v>
      </c>
      <c r="P1105" s="110"/>
      <c r="Q1105" s="110"/>
      <c r="R1105" s="110"/>
      <c r="S1105" s="110"/>
      <c r="T1105" s="110"/>
      <c r="U1105" s="110"/>
      <c r="V1105" s="108"/>
      <c r="W1105" t="s">
        <v>1888</v>
      </c>
      <c r="X1105" s="110"/>
      <c r="Y1105" s="99"/>
      <c r="Z1105"/>
      <c r="AA1105" s="99"/>
      <c r="AB1105" s="98">
        <f t="shared" si="19"/>
        <v>-39</v>
      </c>
      <c r="AC1105" s="99"/>
      <c r="AD1105" s="99"/>
      <c r="AE1105" s="99"/>
      <c r="AF1105" s="99"/>
      <c r="AG1105" s="99"/>
      <c r="AH1105" s="99"/>
      <c r="AI1105" s="99"/>
      <c r="AJ1105" s="99"/>
      <c r="AK1105" s="99"/>
      <c r="AL1105" s="99"/>
      <c r="AM1105" s="99"/>
    </row>
    <row r="1106" spans="1:37" s="97" customFormat="1" ht="24">
      <c r="A1106" s="233"/>
      <c r="B1106" s="144">
        <v>1066</v>
      </c>
      <c r="C1106" s="768" t="s">
        <v>1825</v>
      </c>
      <c r="D1106" s="211" t="s">
        <v>1886</v>
      </c>
      <c r="E1106" s="211" t="s">
        <v>1887</v>
      </c>
      <c r="F1106" s="182">
        <v>6</v>
      </c>
      <c r="G1106" s="313" t="s">
        <v>35</v>
      </c>
      <c r="H1106" s="777">
        <v>2019.1</v>
      </c>
      <c r="I1106" s="169">
        <v>16.5</v>
      </c>
      <c r="J1106" s="429"/>
      <c r="K1106" s="101"/>
      <c r="L1106" s="101"/>
      <c r="M1106" s="330"/>
      <c r="N1106" s="46"/>
      <c r="O1106" s="155" t="s">
        <v>38</v>
      </c>
      <c r="P1106" s="110"/>
      <c r="Q1106" s="110"/>
      <c r="R1106" s="110"/>
      <c r="S1106" s="110"/>
      <c r="T1106" s="110"/>
      <c r="U1106" s="110"/>
      <c r="V1106" s="108"/>
      <c r="W1106"/>
      <c r="X1106" s="110"/>
      <c r="Y1106" s="99"/>
      <c r="Z1106"/>
      <c r="AA1106" s="99"/>
      <c r="AB1106" s="98">
        <f t="shared" si="19"/>
        <v>0</v>
      </c>
      <c r="AC1106" s="99"/>
      <c r="AD1106" s="99"/>
      <c r="AE1106" s="99"/>
      <c r="AF1106" s="99"/>
      <c r="AG1106" s="99"/>
      <c r="AH1106" s="99"/>
      <c r="AI1106" s="99"/>
      <c r="AJ1106" s="99"/>
      <c r="AK1106" s="99"/>
    </row>
    <row r="1107" spans="1:37" s="97" customFormat="1" ht="24">
      <c r="A1107" s="233"/>
      <c r="B1107" s="144">
        <v>1067</v>
      </c>
      <c r="C1107" s="768" t="s">
        <v>1825</v>
      </c>
      <c r="D1107" s="211" t="s">
        <v>1886</v>
      </c>
      <c r="E1107" s="211" t="s">
        <v>1887</v>
      </c>
      <c r="F1107" s="182">
        <v>6</v>
      </c>
      <c r="G1107" s="313" t="s">
        <v>35</v>
      </c>
      <c r="H1107" s="777">
        <v>2019.1</v>
      </c>
      <c r="I1107" s="169">
        <v>16.5</v>
      </c>
      <c r="J1107" s="429"/>
      <c r="K1107" s="101"/>
      <c r="L1107" s="101"/>
      <c r="M1107" s="331"/>
      <c r="N1107" s="46"/>
      <c r="O1107" s="155" t="s">
        <v>38</v>
      </c>
      <c r="P1107" s="110"/>
      <c r="Q1107" s="110"/>
      <c r="R1107" s="110"/>
      <c r="S1107" s="110"/>
      <c r="T1107" s="110"/>
      <c r="U1107" s="110"/>
      <c r="V1107" s="108"/>
      <c r="W1107"/>
      <c r="X1107" s="110"/>
      <c r="Y1107" s="99"/>
      <c r="Z1107"/>
      <c r="AA1107" s="99"/>
      <c r="AB1107" s="98">
        <f t="shared" si="19"/>
        <v>0</v>
      </c>
      <c r="AC1107" s="99"/>
      <c r="AD1107" s="99"/>
      <c r="AE1107" s="99"/>
      <c r="AF1107" s="99"/>
      <c r="AG1107" s="99"/>
      <c r="AH1107" s="99"/>
      <c r="AI1107" s="99"/>
      <c r="AJ1107" s="99"/>
      <c r="AK1107" s="99"/>
    </row>
    <row r="1108" spans="1:39" s="97" customFormat="1" ht="13.5">
      <c r="A1108" s="233">
        <v>52</v>
      </c>
      <c r="B1108" s="144">
        <v>1068</v>
      </c>
      <c r="C1108" s="768" t="s">
        <v>1825</v>
      </c>
      <c r="D1108" s="351" t="s">
        <v>1889</v>
      </c>
      <c r="E1108" s="212" t="s">
        <v>1890</v>
      </c>
      <c r="F1108" s="144">
        <v>0.5</v>
      </c>
      <c r="G1108" s="169" t="s">
        <v>309</v>
      </c>
      <c r="H1108" s="169">
        <v>2019.11</v>
      </c>
      <c r="I1108" s="782">
        <v>3</v>
      </c>
      <c r="J1108" s="429"/>
      <c r="K1108" s="101"/>
      <c r="L1108" s="101"/>
      <c r="M1108" s="195">
        <v>3</v>
      </c>
      <c r="N1108" s="173">
        <v>10</v>
      </c>
      <c r="O1108" s="155" t="s">
        <v>128</v>
      </c>
      <c r="P1108" s="110"/>
      <c r="Q1108" s="110"/>
      <c r="R1108" s="110"/>
      <c r="S1108" s="110"/>
      <c r="T1108" s="110"/>
      <c r="U1108" s="110"/>
      <c r="V1108" s="108"/>
      <c r="W1108"/>
      <c r="X1108" s="110"/>
      <c r="Y1108" s="99"/>
      <c r="Z1108"/>
      <c r="AA1108" s="99"/>
      <c r="AB1108" s="98">
        <f t="shared" si="19"/>
        <v>-4</v>
      </c>
      <c r="AC1108" s="99"/>
      <c r="AD1108" s="99"/>
      <c r="AE1108" s="99"/>
      <c r="AF1108" s="99"/>
      <c r="AG1108" s="99"/>
      <c r="AH1108" s="99"/>
      <c r="AI1108" s="99"/>
      <c r="AJ1108" s="99"/>
      <c r="AK1108" s="99"/>
      <c r="AL1108" s="99"/>
      <c r="AM1108" s="99"/>
    </row>
    <row r="1109" spans="1:36" s="97" customFormat="1" ht="13.5">
      <c r="A1109" s="233">
        <v>54</v>
      </c>
      <c r="B1109" s="144">
        <v>1069</v>
      </c>
      <c r="C1109" s="768" t="s">
        <v>1825</v>
      </c>
      <c r="D1109" s="351" t="s">
        <v>1891</v>
      </c>
      <c r="E1109" s="212" t="s">
        <v>934</v>
      </c>
      <c r="F1109" s="144">
        <v>2</v>
      </c>
      <c r="G1109" s="313" t="s">
        <v>334</v>
      </c>
      <c r="H1109" s="169">
        <v>2019.05</v>
      </c>
      <c r="I1109" s="169">
        <v>8.5</v>
      </c>
      <c r="J1109" s="429"/>
      <c r="K1109" s="101"/>
      <c r="L1109" s="101"/>
      <c r="M1109" s="195">
        <v>8.5</v>
      </c>
      <c r="N1109" s="173">
        <v>29.74</v>
      </c>
      <c r="O1109" s="155" t="s">
        <v>1462</v>
      </c>
      <c r="P1109" s="110"/>
      <c r="Q1109" s="110"/>
      <c r="R1109" s="110"/>
      <c r="S1109" s="110"/>
      <c r="T1109" s="110"/>
      <c r="U1109" s="110"/>
      <c r="V1109" s="108"/>
      <c r="W1109"/>
      <c r="X1109" s="110"/>
      <c r="Y1109" s="124"/>
      <c r="Z1109"/>
      <c r="AA1109" s="99"/>
      <c r="AB1109" s="98">
        <f t="shared" si="19"/>
        <v>-12.739999999999998</v>
      </c>
      <c r="AC1109" s="99"/>
      <c r="AD1109" s="99"/>
      <c r="AE1109" s="99"/>
      <c r="AF1109" s="99"/>
      <c r="AG1109" s="99"/>
      <c r="AH1109" s="99"/>
      <c r="AI1109" s="99"/>
      <c r="AJ1109" s="99"/>
    </row>
    <row r="1110" spans="1:36" s="97" customFormat="1" ht="13.5">
      <c r="A1110" s="233">
        <v>55</v>
      </c>
      <c r="B1110" s="144">
        <v>1070</v>
      </c>
      <c r="C1110" s="768" t="s">
        <v>1825</v>
      </c>
      <c r="D1110" s="351" t="s">
        <v>1892</v>
      </c>
      <c r="E1110" s="212" t="s">
        <v>1893</v>
      </c>
      <c r="F1110" s="144">
        <v>1.32</v>
      </c>
      <c r="G1110" s="169" t="s">
        <v>309</v>
      </c>
      <c r="H1110" s="777">
        <v>2019.1</v>
      </c>
      <c r="I1110" s="169">
        <v>6.8</v>
      </c>
      <c r="J1110" s="429"/>
      <c r="K1110" s="101"/>
      <c r="L1110" s="101"/>
      <c r="M1110" s="195">
        <v>6.8</v>
      </c>
      <c r="N1110" s="173">
        <v>16.5</v>
      </c>
      <c r="O1110" s="155"/>
      <c r="P1110" s="110"/>
      <c r="Q1110" s="110"/>
      <c r="R1110" s="110"/>
      <c r="S1110" s="110"/>
      <c r="T1110" s="110"/>
      <c r="U1110" s="110"/>
      <c r="V1110" s="108"/>
      <c r="W1110"/>
      <c r="X1110" s="110"/>
      <c r="Y1110" s="124"/>
      <c r="Z1110"/>
      <c r="AA1110" s="99"/>
      <c r="AB1110" s="98">
        <f t="shared" si="19"/>
        <v>-2.9000000000000004</v>
      </c>
      <c r="AC1110" s="99"/>
      <c r="AD1110" s="99"/>
      <c r="AE1110" s="99"/>
      <c r="AF1110" s="99"/>
      <c r="AG1110" s="99"/>
      <c r="AH1110" s="99"/>
      <c r="AI1110" s="99"/>
      <c r="AJ1110" s="99"/>
    </row>
    <row r="1111" spans="1:36" s="97" customFormat="1" ht="13.5">
      <c r="A1111" s="233">
        <v>57</v>
      </c>
      <c r="B1111" s="144">
        <v>1071</v>
      </c>
      <c r="C1111" s="768" t="s">
        <v>1825</v>
      </c>
      <c r="D1111" s="351" t="s">
        <v>1894</v>
      </c>
      <c r="E1111" s="212" t="s">
        <v>1895</v>
      </c>
      <c r="F1111" s="144">
        <v>0.5</v>
      </c>
      <c r="G1111" s="313" t="s">
        <v>334</v>
      </c>
      <c r="H1111" s="777">
        <v>9019.1</v>
      </c>
      <c r="I1111" s="782">
        <v>3</v>
      </c>
      <c r="J1111" s="429"/>
      <c r="K1111" s="101"/>
      <c r="L1111" s="101"/>
      <c r="M1111" s="195">
        <v>3</v>
      </c>
      <c r="N1111" s="173">
        <v>10</v>
      </c>
      <c r="O1111" s="155" t="s">
        <v>38</v>
      </c>
      <c r="P1111" s="110"/>
      <c r="Q1111" s="110"/>
      <c r="R1111" s="110"/>
      <c r="S1111" s="110"/>
      <c r="T1111" s="110"/>
      <c r="U1111" s="110"/>
      <c r="V1111" s="108"/>
      <c r="W1111"/>
      <c r="X1111" s="110"/>
      <c r="Y1111" s="124"/>
      <c r="Z1111"/>
      <c r="AA1111" s="99"/>
      <c r="AB1111" s="98">
        <f t="shared" si="19"/>
        <v>-4</v>
      </c>
      <c r="AC1111" s="99"/>
      <c r="AD1111" s="99"/>
      <c r="AE1111" s="99"/>
      <c r="AF1111" s="99"/>
      <c r="AG1111" s="99"/>
      <c r="AH1111" s="99"/>
      <c r="AI1111" s="99"/>
      <c r="AJ1111" s="99"/>
    </row>
    <row r="1112" spans="1:36" s="97" customFormat="1" ht="13.5">
      <c r="A1112" s="233">
        <v>58</v>
      </c>
      <c r="B1112" s="144">
        <v>1072</v>
      </c>
      <c r="C1112" s="768" t="s">
        <v>1825</v>
      </c>
      <c r="D1112" s="351" t="s">
        <v>1896</v>
      </c>
      <c r="E1112" s="212" t="s">
        <v>513</v>
      </c>
      <c r="F1112" s="144">
        <v>2</v>
      </c>
      <c r="G1112" s="313" t="s">
        <v>35</v>
      </c>
      <c r="H1112" s="777">
        <v>2019.1</v>
      </c>
      <c r="I1112" s="169">
        <v>8.5</v>
      </c>
      <c r="J1112" s="429"/>
      <c r="K1112" s="101"/>
      <c r="L1112" s="101"/>
      <c r="M1112" s="195">
        <v>8.5</v>
      </c>
      <c r="N1112" s="173">
        <v>26.8</v>
      </c>
      <c r="O1112" s="155" t="s">
        <v>38</v>
      </c>
      <c r="P1112" s="110"/>
      <c r="Q1112" s="110"/>
      <c r="R1112" s="110"/>
      <c r="S1112" s="110"/>
      <c r="T1112" s="110"/>
      <c r="U1112" s="110"/>
      <c r="V1112" s="108"/>
      <c r="W1112"/>
      <c r="X1112" s="110"/>
      <c r="Y1112" s="124"/>
      <c r="Z1112"/>
      <c r="AA1112" s="99"/>
      <c r="AB1112" s="98">
        <f t="shared" si="19"/>
        <v>-9.8</v>
      </c>
      <c r="AC1112" s="99"/>
      <c r="AD1112" s="99"/>
      <c r="AE1112" s="99"/>
      <c r="AF1112" s="99"/>
      <c r="AG1112" s="99"/>
      <c r="AH1112" s="99"/>
      <c r="AI1112" s="99"/>
      <c r="AJ1112" s="99"/>
    </row>
    <row r="1113" spans="1:36" s="97" customFormat="1" ht="13.5" customHeight="1">
      <c r="A1113" s="236">
        <v>59</v>
      </c>
      <c r="B1113" s="144">
        <v>1073</v>
      </c>
      <c r="C1113" s="768" t="s">
        <v>1825</v>
      </c>
      <c r="D1113" s="351" t="s">
        <v>1897</v>
      </c>
      <c r="E1113" s="212" t="s">
        <v>1898</v>
      </c>
      <c r="F1113" s="2">
        <v>0.6</v>
      </c>
      <c r="G1113" s="169" t="s">
        <v>69</v>
      </c>
      <c r="H1113" s="169">
        <v>2019.09</v>
      </c>
      <c r="I1113" s="169">
        <v>4.56</v>
      </c>
      <c r="J1113" s="429"/>
      <c r="K1113" s="101"/>
      <c r="L1113" s="101"/>
      <c r="M1113" s="2">
        <v>7.2</v>
      </c>
      <c r="N1113" s="46">
        <v>46.36</v>
      </c>
      <c r="O1113" s="155" t="s">
        <v>38</v>
      </c>
      <c r="P1113" s="110"/>
      <c r="Q1113" s="110"/>
      <c r="R1113" s="110"/>
      <c r="S1113" s="110"/>
      <c r="T1113" s="110"/>
      <c r="U1113" s="110"/>
      <c r="V1113" s="108"/>
      <c r="W1113"/>
      <c r="X1113" s="110"/>
      <c r="Y1113" s="124">
        <f>1448000*2.93/10000</f>
        <v>424.264</v>
      </c>
      <c r="Z1113"/>
      <c r="AA1113" s="99"/>
      <c r="AB1113" s="98">
        <f t="shared" si="19"/>
        <v>-31.96</v>
      </c>
      <c r="AC1113" s="99"/>
      <c r="AD1113" s="99"/>
      <c r="AE1113" s="99"/>
      <c r="AF1113" s="99"/>
      <c r="AG1113" s="99"/>
      <c r="AH1113" s="99"/>
      <c r="AI1113" s="99"/>
      <c r="AJ1113" s="99"/>
    </row>
    <row r="1114" spans="1:39" s="97" customFormat="1" ht="13.5" customHeight="1">
      <c r="A1114" s="774"/>
      <c r="B1114" s="144">
        <v>1074</v>
      </c>
      <c r="C1114" s="768" t="s">
        <v>1825</v>
      </c>
      <c r="D1114" s="351" t="s">
        <v>1897</v>
      </c>
      <c r="E1114" s="212" t="s">
        <v>1898</v>
      </c>
      <c r="F1114" s="2">
        <v>0.6</v>
      </c>
      <c r="G1114" s="169" t="s">
        <v>69</v>
      </c>
      <c r="H1114" s="169">
        <v>2019.09</v>
      </c>
      <c r="I1114" s="169">
        <v>4.56</v>
      </c>
      <c r="J1114" s="429"/>
      <c r="K1114" s="101"/>
      <c r="L1114" s="101"/>
      <c r="M1114" s="2"/>
      <c r="N1114" s="46"/>
      <c r="O1114" s="155" t="s">
        <v>38</v>
      </c>
      <c r="P1114" s="110"/>
      <c r="Q1114" s="110"/>
      <c r="R1114" s="110"/>
      <c r="S1114" s="110"/>
      <c r="T1114" s="110"/>
      <c r="U1114" s="110"/>
      <c r="V1114" s="108"/>
      <c r="W1114"/>
      <c r="X1114" s="110"/>
      <c r="Y1114" s="99" t="s">
        <v>1899</v>
      </c>
      <c r="Z1114"/>
      <c r="AA1114" s="99"/>
      <c r="AB1114" s="98">
        <f t="shared" si="19"/>
        <v>0</v>
      </c>
      <c r="AC1114" s="99"/>
      <c r="AD1114" s="99"/>
      <c r="AE1114" s="99"/>
      <c r="AF1114" s="99"/>
      <c r="AG1114" s="99"/>
      <c r="AH1114" s="99"/>
      <c r="AI1114" s="99"/>
      <c r="AJ1114" s="99"/>
      <c r="AK1114" s="99"/>
      <c r="AL1114" s="99"/>
      <c r="AM1114" s="99"/>
    </row>
    <row r="1115" spans="1:28" s="124" customFormat="1" ht="15.75" customHeight="1">
      <c r="A1115" s="236">
        <v>64</v>
      </c>
      <c r="B1115" s="144">
        <v>1075</v>
      </c>
      <c r="C1115" s="769" t="s">
        <v>1825</v>
      </c>
      <c r="D1115" s="212" t="s">
        <v>1900</v>
      </c>
      <c r="E1115" s="212" t="s">
        <v>1431</v>
      </c>
      <c r="F1115" s="144">
        <v>1</v>
      </c>
      <c r="G1115" s="144" t="s">
        <v>309</v>
      </c>
      <c r="H1115" s="144">
        <v>2019.08</v>
      </c>
      <c r="I1115" s="787">
        <v>6</v>
      </c>
      <c r="J1115" s="46"/>
      <c r="K1115" s="46"/>
      <c r="L1115" s="46"/>
      <c r="M1115" s="2">
        <v>6</v>
      </c>
      <c r="N1115" s="46">
        <v>14</v>
      </c>
      <c r="O1115" s="210" t="s">
        <v>293</v>
      </c>
      <c r="P1115" s="785"/>
      <c r="Q1115" s="785"/>
      <c r="R1115" s="785"/>
      <c r="S1115" s="785"/>
      <c r="T1115" s="785"/>
      <c r="U1115" s="785"/>
      <c r="V1115" s="785"/>
      <c r="W1115"/>
      <c r="X1115" s="785"/>
      <c r="Z1115"/>
      <c r="AB1115" s="98">
        <f t="shared" si="19"/>
        <v>-2</v>
      </c>
    </row>
    <row r="1116" spans="1:35" s="97" customFormat="1" ht="15.75" customHeight="1">
      <c r="A1116" s="236">
        <v>65</v>
      </c>
      <c r="B1116" s="144">
        <v>1076</v>
      </c>
      <c r="C1116" s="768" t="s">
        <v>1825</v>
      </c>
      <c r="D1116" s="351" t="s">
        <v>1901</v>
      </c>
      <c r="E1116" s="212" t="s">
        <v>1902</v>
      </c>
      <c r="F1116" s="144">
        <v>2</v>
      </c>
      <c r="G1116" s="313" t="s">
        <v>35</v>
      </c>
      <c r="H1116" s="169">
        <v>2019.09</v>
      </c>
      <c r="I1116" s="169">
        <v>8.5</v>
      </c>
      <c r="J1116" s="429"/>
      <c r="K1116" s="101"/>
      <c r="L1116" s="101"/>
      <c r="M1116" s="328">
        <v>17</v>
      </c>
      <c r="N1116" s="46">
        <v>36</v>
      </c>
      <c r="O1116" s="155" t="s">
        <v>1534</v>
      </c>
      <c r="P1116" s="110"/>
      <c r="Q1116" s="110"/>
      <c r="R1116" s="110"/>
      <c r="S1116" s="110"/>
      <c r="T1116" s="110"/>
      <c r="U1116" s="110"/>
      <c r="V1116" s="108"/>
      <c r="W1116"/>
      <c r="X1116" s="110"/>
      <c r="Y1116" s="99"/>
      <c r="Z1116"/>
      <c r="AA1116" s="99"/>
      <c r="AB1116" s="98">
        <f t="shared" si="19"/>
        <v>-2</v>
      </c>
      <c r="AC1116" s="99"/>
      <c r="AD1116" s="99"/>
      <c r="AE1116" s="99"/>
      <c r="AF1116" s="99"/>
      <c r="AG1116" s="99"/>
      <c r="AH1116" s="99"/>
      <c r="AI1116" s="99"/>
    </row>
    <row r="1117" spans="1:35" s="97" customFormat="1" ht="13.5" customHeight="1">
      <c r="A1117" s="774"/>
      <c r="B1117" s="144">
        <v>1077</v>
      </c>
      <c r="C1117" s="768" t="s">
        <v>1825</v>
      </c>
      <c r="D1117" s="351" t="s">
        <v>1901</v>
      </c>
      <c r="E1117" s="212" t="s">
        <v>1902</v>
      </c>
      <c r="F1117" s="144">
        <v>2</v>
      </c>
      <c r="G1117" s="313" t="s">
        <v>35</v>
      </c>
      <c r="H1117" s="169">
        <v>2019.09</v>
      </c>
      <c r="I1117" s="169">
        <v>8.5</v>
      </c>
      <c r="J1117" s="429"/>
      <c r="K1117" s="101"/>
      <c r="L1117" s="101"/>
      <c r="M1117" s="331"/>
      <c r="N1117" s="46"/>
      <c r="O1117" s="155" t="s">
        <v>1534</v>
      </c>
      <c r="P1117" s="110"/>
      <c r="Q1117" s="110"/>
      <c r="R1117" s="110"/>
      <c r="S1117" s="110"/>
      <c r="T1117" s="110"/>
      <c r="U1117" s="110"/>
      <c r="V1117" s="108"/>
      <c r="W1117"/>
      <c r="X1117" s="110"/>
      <c r="Y1117" s="99"/>
      <c r="Z1117"/>
      <c r="AA1117" s="99"/>
      <c r="AB1117" s="98">
        <f t="shared" si="19"/>
        <v>0</v>
      </c>
      <c r="AC1117" s="99"/>
      <c r="AD1117" s="99"/>
      <c r="AE1117" s="99"/>
      <c r="AF1117" s="99"/>
      <c r="AG1117" s="99"/>
      <c r="AH1117" s="99"/>
      <c r="AI1117" s="99"/>
    </row>
    <row r="1118" spans="1:35" s="97" customFormat="1" ht="15.75" customHeight="1">
      <c r="A1118" s="236">
        <v>66</v>
      </c>
      <c r="B1118" s="144">
        <v>1078</v>
      </c>
      <c r="C1118" s="768" t="s">
        <v>1825</v>
      </c>
      <c r="D1118" s="351" t="s">
        <v>1903</v>
      </c>
      <c r="E1118" s="212" t="s">
        <v>1259</v>
      </c>
      <c r="F1118" s="144">
        <v>1</v>
      </c>
      <c r="G1118" s="169" t="s">
        <v>69</v>
      </c>
      <c r="H1118" s="777">
        <v>2019.1</v>
      </c>
      <c r="I1118" s="782">
        <v>6</v>
      </c>
      <c r="J1118" s="429"/>
      <c r="K1118" s="101"/>
      <c r="L1118" s="101"/>
      <c r="M1118" s="328">
        <v>9</v>
      </c>
      <c r="N1118" s="46">
        <v>45</v>
      </c>
      <c r="O1118" s="155" t="s">
        <v>128</v>
      </c>
      <c r="P1118" s="110"/>
      <c r="Q1118" s="110"/>
      <c r="R1118" s="110"/>
      <c r="S1118" s="110"/>
      <c r="T1118" s="110"/>
      <c r="U1118" s="110"/>
      <c r="V1118" s="108"/>
      <c r="W1118"/>
      <c r="X1118" s="110"/>
      <c r="Y1118" s="99"/>
      <c r="Z1118"/>
      <c r="AA1118" s="99"/>
      <c r="AB1118" s="98">
        <f t="shared" si="19"/>
        <v>-27</v>
      </c>
      <c r="AC1118" s="99"/>
      <c r="AD1118" s="99"/>
      <c r="AE1118" s="99"/>
      <c r="AF1118" s="99"/>
      <c r="AG1118" s="99"/>
      <c r="AH1118" s="99"/>
      <c r="AI1118" s="99"/>
    </row>
    <row r="1119" spans="1:35" s="97" customFormat="1" ht="13.5" customHeight="1">
      <c r="A1119" s="774"/>
      <c r="B1119" s="144">
        <v>1079</v>
      </c>
      <c r="C1119" s="768" t="s">
        <v>1825</v>
      </c>
      <c r="D1119" s="351" t="s">
        <v>1903</v>
      </c>
      <c r="E1119" s="212" t="s">
        <v>1113</v>
      </c>
      <c r="F1119" s="144">
        <v>0.5</v>
      </c>
      <c r="G1119" s="169" t="s">
        <v>69</v>
      </c>
      <c r="H1119" s="777">
        <v>2019.1</v>
      </c>
      <c r="I1119" s="782">
        <v>3</v>
      </c>
      <c r="J1119" s="429"/>
      <c r="K1119" s="101"/>
      <c r="L1119" s="101"/>
      <c r="M1119" s="331"/>
      <c r="N1119" s="46"/>
      <c r="O1119" s="155" t="s">
        <v>128</v>
      </c>
      <c r="P1119" s="110"/>
      <c r="Q1119" s="110"/>
      <c r="R1119" s="110"/>
      <c r="S1119" s="110"/>
      <c r="T1119" s="110"/>
      <c r="U1119" s="110"/>
      <c r="V1119" s="108"/>
      <c r="W1119"/>
      <c r="X1119" s="110"/>
      <c r="Y1119" s="99"/>
      <c r="Z1119"/>
      <c r="AA1119" s="99"/>
      <c r="AB1119" s="98">
        <f t="shared" si="19"/>
        <v>0</v>
      </c>
      <c r="AC1119" s="99"/>
      <c r="AD1119" s="99"/>
      <c r="AE1119" s="99"/>
      <c r="AF1119" s="99"/>
      <c r="AG1119" s="99"/>
      <c r="AH1119" s="99"/>
      <c r="AI1119" s="99"/>
    </row>
    <row r="1120" spans="1:35" s="97" customFormat="1" ht="15.75" customHeight="1">
      <c r="A1120" s="236">
        <v>67</v>
      </c>
      <c r="B1120" s="144">
        <v>1080</v>
      </c>
      <c r="C1120" s="768" t="s">
        <v>1825</v>
      </c>
      <c r="D1120" s="351" t="s">
        <v>1904</v>
      </c>
      <c r="E1120" s="212" t="s">
        <v>1905</v>
      </c>
      <c r="F1120" s="144">
        <v>2</v>
      </c>
      <c r="G1120" s="313" t="s">
        <v>1906</v>
      </c>
      <c r="H1120" s="426">
        <v>2019.1</v>
      </c>
      <c r="I1120" s="169">
        <v>8.5</v>
      </c>
      <c r="J1120" s="429"/>
      <c r="K1120" s="101"/>
      <c r="L1120" s="101"/>
      <c r="M1120" s="328">
        <v>14.5</v>
      </c>
      <c r="N1120" s="46">
        <v>58</v>
      </c>
      <c r="O1120" s="155" t="s">
        <v>38</v>
      </c>
      <c r="P1120" s="110"/>
      <c r="Q1120" s="110"/>
      <c r="R1120" s="110"/>
      <c r="S1120" s="110"/>
      <c r="T1120" s="110"/>
      <c r="U1120" s="110"/>
      <c r="V1120" s="108"/>
      <c r="W1120"/>
      <c r="X1120" s="110"/>
      <c r="Y1120" s="99"/>
      <c r="Z1120"/>
      <c r="AA1120" s="99"/>
      <c r="AB1120" s="98">
        <f t="shared" si="19"/>
        <v>-29</v>
      </c>
      <c r="AC1120" s="99"/>
      <c r="AD1120" s="99"/>
      <c r="AE1120" s="99"/>
      <c r="AF1120" s="99"/>
      <c r="AG1120" s="99"/>
      <c r="AH1120" s="99"/>
      <c r="AI1120" s="99"/>
    </row>
    <row r="1121" spans="1:35" s="97" customFormat="1" ht="13.5" customHeight="1">
      <c r="A1121" s="774"/>
      <c r="B1121" s="144">
        <v>1081</v>
      </c>
      <c r="C1121" s="768" t="s">
        <v>1825</v>
      </c>
      <c r="D1121" s="351" t="s">
        <v>1904</v>
      </c>
      <c r="E1121" s="212" t="s">
        <v>1841</v>
      </c>
      <c r="F1121" s="144">
        <v>1</v>
      </c>
      <c r="G1121" s="313" t="s">
        <v>1907</v>
      </c>
      <c r="H1121" s="426">
        <v>2019.1</v>
      </c>
      <c r="I1121" s="782">
        <v>6</v>
      </c>
      <c r="J1121" s="429"/>
      <c r="K1121" s="101"/>
      <c r="L1121" s="101"/>
      <c r="M1121" s="331"/>
      <c r="N1121" s="46"/>
      <c r="O1121" s="155" t="s">
        <v>38</v>
      </c>
      <c r="P1121" s="110"/>
      <c r="Q1121" s="110"/>
      <c r="R1121" s="110"/>
      <c r="S1121" s="110"/>
      <c r="T1121" s="110"/>
      <c r="U1121" s="110"/>
      <c r="V1121" s="108"/>
      <c r="W1121"/>
      <c r="X1121" s="110"/>
      <c r="Y1121" s="99"/>
      <c r="Z1121"/>
      <c r="AA1121" s="99"/>
      <c r="AB1121" s="98">
        <f t="shared" si="19"/>
        <v>0</v>
      </c>
      <c r="AC1121" s="99"/>
      <c r="AD1121" s="99"/>
      <c r="AE1121" s="99"/>
      <c r="AF1121" s="99"/>
      <c r="AG1121" s="99"/>
      <c r="AH1121" s="99"/>
      <c r="AI1121" s="99"/>
    </row>
    <row r="1122" spans="1:35" s="97" customFormat="1" ht="15.75" customHeight="1">
      <c r="A1122" s="236">
        <v>68</v>
      </c>
      <c r="B1122" s="144">
        <v>1082</v>
      </c>
      <c r="C1122" s="768" t="s">
        <v>1825</v>
      </c>
      <c r="D1122" s="351" t="s">
        <v>1908</v>
      </c>
      <c r="E1122" s="212" t="s">
        <v>1909</v>
      </c>
      <c r="F1122" s="144">
        <v>2</v>
      </c>
      <c r="G1122" s="313" t="s">
        <v>35</v>
      </c>
      <c r="H1122" s="169">
        <v>2019.11</v>
      </c>
      <c r="I1122" s="46">
        <v>8.5</v>
      </c>
      <c r="J1122" s="429"/>
      <c r="K1122" s="101"/>
      <c r="L1122" s="101"/>
      <c r="M1122" s="328">
        <v>17</v>
      </c>
      <c r="N1122" s="46">
        <v>59</v>
      </c>
      <c r="O1122" s="155" t="s">
        <v>38</v>
      </c>
      <c r="P1122" s="110"/>
      <c r="Q1122" s="110"/>
      <c r="R1122" s="110"/>
      <c r="S1122" s="110"/>
      <c r="T1122" s="110"/>
      <c r="U1122" s="110"/>
      <c r="V1122" s="108"/>
      <c r="W1122"/>
      <c r="X1122" s="110"/>
      <c r="Y1122" s="99"/>
      <c r="Z1122"/>
      <c r="AA1122" s="99"/>
      <c r="AB1122" s="98">
        <f t="shared" si="19"/>
        <v>-25</v>
      </c>
      <c r="AC1122" s="99"/>
      <c r="AD1122" s="99"/>
      <c r="AE1122" s="99"/>
      <c r="AF1122" s="99"/>
      <c r="AG1122" s="99"/>
      <c r="AH1122" s="99"/>
      <c r="AI1122" s="99"/>
    </row>
    <row r="1123" spans="1:39" s="97" customFormat="1" ht="13.5" customHeight="1">
      <c r="A1123" s="774"/>
      <c r="B1123" s="144">
        <v>1083</v>
      </c>
      <c r="C1123" s="768" t="s">
        <v>1825</v>
      </c>
      <c r="D1123" s="351" t="s">
        <v>1908</v>
      </c>
      <c r="E1123" s="212" t="s">
        <v>1909</v>
      </c>
      <c r="F1123" s="144">
        <v>2</v>
      </c>
      <c r="G1123" s="313" t="s">
        <v>35</v>
      </c>
      <c r="H1123" s="169">
        <v>2019.11</v>
      </c>
      <c r="I1123" s="169">
        <v>8.5</v>
      </c>
      <c r="J1123" s="429"/>
      <c r="K1123" s="101"/>
      <c r="L1123" s="101"/>
      <c r="M1123" s="331"/>
      <c r="N1123" s="46"/>
      <c r="O1123" s="155" t="s">
        <v>38</v>
      </c>
      <c r="P1123" s="110"/>
      <c r="Q1123" s="110"/>
      <c r="R1123" s="110"/>
      <c r="S1123" s="110"/>
      <c r="T1123" s="110"/>
      <c r="U1123" s="110"/>
      <c r="V1123" s="108"/>
      <c r="W1123"/>
      <c r="X1123" s="110"/>
      <c r="Y1123" s="124"/>
      <c r="Z1123"/>
      <c r="AA1123" s="99"/>
      <c r="AB1123" s="98">
        <f t="shared" si="19"/>
        <v>0</v>
      </c>
      <c r="AC1123" s="99"/>
      <c r="AD1123" s="99"/>
      <c r="AE1123" s="99"/>
      <c r="AF1123" s="99"/>
      <c r="AG1123" s="99"/>
      <c r="AH1123" s="99"/>
      <c r="AI1123" s="99"/>
      <c r="AJ1123" s="99"/>
      <c r="AK1123" s="99"/>
      <c r="AL1123" s="99"/>
      <c r="AM1123" s="99"/>
    </row>
    <row r="1124" spans="1:39" s="97" customFormat="1" ht="13.5">
      <c r="A1124" s="233">
        <v>69</v>
      </c>
      <c r="B1124" s="144">
        <v>1084</v>
      </c>
      <c r="C1124" s="768" t="s">
        <v>1825</v>
      </c>
      <c r="D1124" s="351" t="s">
        <v>1910</v>
      </c>
      <c r="E1124" s="212" t="s">
        <v>395</v>
      </c>
      <c r="F1124" s="144">
        <v>1</v>
      </c>
      <c r="G1124" s="313" t="s">
        <v>1911</v>
      </c>
      <c r="H1124" s="777">
        <v>2019.1</v>
      </c>
      <c r="I1124" s="782">
        <v>6</v>
      </c>
      <c r="J1124" s="429"/>
      <c r="K1124" s="101"/>
      <c r="L1124" s="101"/>
      <c r="M1124" s="195">
        <v>6</v>
      </c>
      <c r="N1124" s="173">
        <v>35.36</v>
      </c>
      <c r="O1124" s="155" t="s">
        <v>128</v>
      </c>
      <c r="P1124" s="110"/>
      <c r="Q1124" s="110"/>
      <c r="R1124" s="110"/>
      <c r="S1124" s="110"/>
      <c r="T1124" s="110"/>
      <c r="U1124" s="110"/>
      <c r="V1124" s="108"/>
      <c r="W1124"/>
      <c r="X1124" s="110"/>
      <c r="Y1124" s="99"/>
      <c r="Z1124"/>
      <c r="AA1124" s="99"/>
      <c r="AB1124" s="98">
        <f t="shared" si="19"/>
        <v>-23.36</v>
      </c>
      <c r="AC1124" s="99"/>
      <c r="AD1124" s="99"/>
      <c r="AE1124" s="99"/>
      <c r="AF1124" s="99"/>
      <c r="AG1124" s="99"/>
      <c r="AH1124" s="99"/>
      <c r="AI1124" s="99"/>
      <c r="AJ1124" s="99"/>
      <c r="AK1124" s="99"/>
      <c r="AL1124" s="99"/>
      <c r="AM1124" s="99"/>
    </row>
    <row r="1125" spans="1:39" s="97" customFormat="1" ht="13.5">
      <c r="A1125" s="236">
        <v>70</v>
      </c>
      <c r="B1125" s="144">
        <v>1085</v>
      </c>
      <c r="C1125" s="768" t="s">
        <v>1825</v>
      </c>
      <c r="D1125" s="351" t="s">
        <v>1912</v>
      </c>
      <c r="E1125" s="212" t="s">
        <v>1913</v>
      </c>
      <c r="F1125" s="144">
        <v>0.2</v>
      </c>
      <c r="G1125" s="169" t="s">
        <v>69</v>
      </c>
      <c r="H1125" s="777">
        <v>2019.1</v>
      </c>
      <c r="I1125" s="169">
        <v>1.2</v>
      </c>
      <c r="J1125" s="429"/>
      <c r="K1125" s="101"/>
      <c r="L1125" s="101"/>
      <c r="M1125" s="328">
        <v>3</v>
      </c>
      <c r="N1125" s="46">
        <v>43.75</v>
      </c>
      <c r="O1125" s="155" t="s">
        <v>128</v>
      </c>
      <c r="P1125" s="110"/>
      <c r="Q1125" s="110"/>
      <c r="R1125" s="110"/>
      <c r="S1125" s="110"/>
      <c r="T1125" s="110"/>
      <c r="U1125" s="110"/>
      <c r="V1125" s="108"/>
      <c r="W1125"/>
      <c r="X1125" s="110"/>
      <c r="Y1125" s="99"/>
      <c r="Z1125"/>
      <c r="AA1125" s="99"/>
      <c r="AB1125" s="98">
        <f t="shared" si="19"/>
        <v>-37.75</v>
      </c>
      <c r="AC1125" s="99"/>
      <c r="AD1125" s="99"/>
      <c r="AE1125" s="99"/>
      <c r="AF1125" s="99"/>
      <c r="AG1125" s="99"/>
      <c r="AH1125" s="99"/>
      <c r="AI1125" s="99"/>
      <c r="AJ1125" s="99"/>
      <c r="AK1125" s="99"/>
      <c r="AL1125" s="99"/>
      <c r="AM1125" s="99"/>
    </row>
    <row r="1126" spans="1:39" s="97" customFormat="1" ht="13.5">
      <c r="A1126" s="774"/>
      <c r="B1126" s="144">
        <v>1086</v>
      </c>
      <c r="C1126" s="768" t="s">
        <v>1825</v>
      </c>
      <c r="D1126" s="351" t="s">
        <v>1912</v>
      </c>
      <c r="E1126" s="212" t="s">
        <v>1914</v>
      </c>
      <c r="F1126" s="144">
        <v>0.3</v>
      </c>
      <c r="G1126" s="169" t="s">
        <v>69</v>
      </c>
      <c r="H1126" s="777">
        <v>2019.1</v>
      </c>
      <c r="I1126" s="169">
        <v>1.8</v>
      </c>
      <c r="J1126" s="429"/>
      <c r="K1126" s="101"/>
      <c r="L1126" s="101"/>
      <c r="M1126" s="331"/>
      <c r="N1126" s="46"/>
      <c r="O1126" s="155" t="s">
        <v>128</v>
      </c>
      <c r="P1126" s="110"/>
      <c r="Q1126" s="110"/>
      <c r="R1126" s="110"/>
      <c r="S1126" s="110"/>
      <c r="T1126" s="110"/>
      <c r="U1126" s="110"/>
      <c r="V1126" s="108"/>
      <c r="W1126"/>
      <c r="X1126" s="110"/>
      <c r="Y1126" s="99"/>
      <c r="Z1126"/>
      <c r="AA1126" s="99"/>
      <c r="AB1126" s="98">
        <f t="shared" si="19"/>
        <v>0</v>
      </c>
      <c r="AC1126" s="99"/>
      <c r="AD1126" s="99"/>
      <c r="AE1126" s="99"/>
      <c r="AF1126" s="99"/>
      <c r="AG1126" s="99"/>
      <c r="AH1126" s="99"/>
      <c r="AI1126" s="99"/>
      <c r="AJ1126" s="99"/>
      <c r="AK1126" s="99"/>
      <c r="AL1126" s="99"/>
      <c r="AM1126" s="99"/>
    </row>
    <row r="1127" spans="1:39" s="97" customFormat="1" ht="13.5">
      <c r="A1127" s="233">
        <v>71</v>
      </c>
      <c r="B1127" s="144">
        <v>1087</v>
      </c>
      <c r="C1127" s="768" t="s">
        <v>1825</v>
      </c>
      <c r="D1127" s="351" t="s">
        <v>1915</v>
      </c>
      <c r="E1127" s="212" t="s">
        <v>934</v>
      </c>
      <c r="F1127" s="144">
        <v>2</v>
      </c>
      <c r="G1127" s="169" t="s">
        <v>309</v>
      </c>
      <c r="H1127" s="169">
        <v>2019.11</v>
      </c>
      <c r="I1127" s="169">
        <v>8.5</v>
      </c>
      <c r="J1127" s="429"/>
      <c r="K1127" s="101"/>
      <c r="L1127" s="101"/>
      <c r="M1127" s="195">
        <v>8.5</v>
      </c>
      <c r="N1127" s="173">
        <v>17</v>
      </c>
      <c r="O1127" s="155" t="s">
        <v>1850</v>
      </c>
      <c r="P1127" s="110"/>
      <c r="Q1127" s="110"/>
      <c r="R1127" s="110"/>
      <c r="S1127" s="110"/>
      <c r="T1127" s="110"/>
      <c r="U1127" s="110"/>
      <c r="V1127" s="108"/>
      <c r="W1127"/>
      <c r="X1127" s="110"/>
      <c r="Y1127" s="99"/>
      <c r="Z1127"/>
      <c r="AA1127" s="99"/>
      <c r="AB1127" s="98">
        <f t="shared" si="19"/>
        <v>0</v>
      </c>
      <c r="AC1127" s="99"/>
      <c r="AD1127" s="99"/>
      <c r="AE1127" s="99"/>
      <c r="AF1127" s="99"/>
      <c r="AG1127" s="99"/>
      <c r="AH1127" s="99"/>
      <c r="AI1127" s="99"/>
      <c r="AJ1127" s="99"/>
      <c r="AK1127" s="99"/>
      <c r="AL1127" s="99"/>
      <c r="AM1127" s="99"/>
    </row>
    <row r="1128" spans="1:39" s="97" customFormat="1" ht="13.5">
      <c r="A1128" s="236">
        <v>72</v>
      </c>
      <c r="B1128" s="144">
        <v>1088</v>
      </c>
      <c r="C1128" s="768" t="s">
        <v>1825</v>
      </c>
      <c r="D1128" s="351" t="s">
        <v>1916</v>
      </c>
      <c r="E1128" s="212" t="s">
        <v>1917</v>
      </c>
      <c r="F1128" s="144">
        <v>0.15</v>
      </c>
      <c r="G1128" s="169" t="s">
        <v>1918</v>
      </c>
      <c r="H1128" s="169">
        <v>2019.11</v>
      </c>
      <c r="I1128" s="169">
        <v>0.9</v>
      </c>
      <c r="J1128" s="429"/>
      <c r="K1128" s="101"/>
      <c r="L1128" s="101"/>
      <c r="M1128" s="328">
        <v>4.5</v>
      </c>
      <c r="N1128" s="46">
        <v>19.5</v>
      </c>
      <c r="O1128" s="155" t="s">
        <v>293</v>
      </c>
      <c r="P1128" s="110"/>
      <c r="Q1128" s="110"/>
      <c r="R1128" s="110"/>
      <c r="S1128" s="110"/>
      <c r="T1128" s="110"/>
      <c r="U1128" s="110"/>
      <c r="V1128" s="108"/>
      <c r="W1128" t="s">
        <v>997</v>
      </c>
      <c r="X1128" s="110"/>
      <c r="Y1128" s="99"/>
      <c r="Z1128"/>
      <c r="AA1128" s="99"/>
      <c r="AB1128" s="98">
        <f t="shared" si="19"/>
        <v>-10.5</v>
      </c>
      <c r="AC1128" s="99"/>
      <c r="AD1128" s="99"/>
      <c r="AE1128" s="99"/>
      <c r="AF1128" s="99"/>
      <c r="AG1128" s="99"/>
      <c r="AH1128" s="99"/>
      <c r="AI1128" s="99"/>
      <c r="AJ1128" s="99"/>
      <c r="AK1128" s="99"/>
      <c r="AL1128" s="99"/>
      <c r="AM1128" s="99"/>
    </row>
    <row r="1129" spans="1:39" s="97" customFormat="1" ht="13.5">
      <c r="A1129" s="797"/>
      <c r="B1129" s="144">
        <v>1089</v>
      </c>
      <c r="C1129" s="768" t="s">
        <v>1825</v>
      </c>
      <c r="D1129" s="351" t="s">
        <v>1916</v>
      </c>
      <c r="E1129" s="212" t="s">
        <v>1919</v>
      </c>
      <c r="F1129" s="144">
        <v>0.2</v>
      </c>
      <c r="G1129" s="169" t="s">
        <v>1918</v>
      </c>
      <c r="H1129" s="169">
        <v>2019.11</v>
      </c>
      <c r="I1129" s="169">
        <v>1.2</v>
      </c>
      <c r="J1129" s="429"/>
      <c r="K1129" s="101"/>
      <c r="L1129" s="101"/>
      <c r="M1129" s="330"/>
      <c r="N1129" s="46"/>
      <c r="O1129" s="155" t="s">
        <v>293</v>
      </c>
      <c r="P1129" s="110"/>
      <c r="Q1129" s="110"/>
      <c r="R1129" s="110"/>
      <c r="S1129" s="110"/>
      <c r="T1129" s="110"/>
      <c r="U1129" s="110"/>
      <c r="V1129" s="108"/>
      <c r="W1129"/>
      <c r="X1129" s="110"/>
      <c r="Y1129" s="99"/>
      <c r="Z1129"/>
      <c r="AA1129" s="99"/>
      <c r="AB1129" s="98">
        <f aca="true" t="shared" si="20" ref="AB1129:AB1192">M1129*2-N1129</f>
        <v>0</v>
      </c>
      <c r="AC1129" s="99"/>
      <c r="AD1129" s="99"/>
      <c r="AE1129" s="99"/>
      <c r="AF1129" s="99"/>
      <c r="AG1129" s="99"/>
      <c r="AH1129" s="99"/>
      <c r="AI1129" s="99"/>
      <c r="AJ1129" s="99"/>
      <c r="AK1129" s="99"/>
      <c r="AL1129" s="99"/>
      <c r="AM1129" s="99"/>
    </row>
    <row r="1130" spans="1:39" s="97" customFormat="1" ht="13.5">
      <c r="A1130" s="797"/>
      <c r="B1130" s="144">
        <v>1090</v>
      </c>
      <c r="C1130" s="768" t="s">
        <v>1825</v>
      </c>
      <c r="D1130" s="351" t="s">
        <v>1916</v>
      </c>
      <c r="E1130" s="212" t="s">
        <v>1920</v>
      </c>
      <c r="F1130" s="144">
        <v>0.2</v>
      </c>
      <c r="G1130" s="169" t="s">
        <v>1918</v>
      </c>
      <c r="H1130" s="169">
        <v>2019.11</v>
      </c>
      <c r="I1130" s="169">
        <v>1.2</v>
      </c>
      <c r="J1130" s="429"/>
      <c r="K1130" s="101"/>
      <c r="L1130" s="101"/>
      <c r="M1130" s="330"/>
      <c r="N1130" s="46"/>
      <c r="O1130" s="155" t="s">
        <v>293</v>
      </c>
      <c r="P1130" s="110"/>
      <c r="Q1130" s="110"/>
      <c r="R1130" s="110"/>
      <c r="S1130" s="110"/>
      <c r="T1130" s="110"/>
      <c r="U1130" s="110"/>
      <c r="V1130" s="108"/>
      <c r="W1130"/>
      <c r="X1130" s="110"/>
      <c r="Y1130" s="99"/>
      <c r="Z1130"/>
      <c r="AA1130" s="99"/>
      <c r="AB1130" s="98">
        <f t="shared" si="20"/>
        <v>0</v>
      </c>
      <c r="AC1130" s="99"/>
      <c r="AD1130" s="99"/>
      <c r="AE1130" s="99"/>
      <c r="AF1130" s="99"/>
      <c r="AG1130" s="99"/>
      <c r="AH1130" s="99"/>
      <c r="AI1130" s="99"/>
      <c r="AJ1130" s="99"/>
      <c r="AK1130" s="99"/>
      <c r="AL1130" s="99"/>
      <c r="AM1130" s="99"/>
    </row>
    <row r="1131" spans="1:39" s="97" customFormat="1" ht="13.5">
      <c r="A1131" s="774"/>
      <c r="B1131" s="144">
        <v>1091</v>
      </c>
      <c r="C1131" s="768" t="s">
        <v>1825</v>
      </c>
      <c r="D1131" s="351" t="s">
        <v>1916</v>
      </c>
      <c r="E1131" s="212" t="s">
        <v>1921</v>
      </c>
      <c r="F1131" s="144">
        <v>0.2</v>
      </c>
      <c r="G1131" s="169" t="s">
        <v>1918</v>
      </c>
      <c r="H1131" s="169">
        <v>2019.11</v>
      </c>
      <c r="I1131" s="169">
        <v>1.2</v>
      </c>
      <c r="J1131" s="429"/>
      <c r="K1131" s="101"/>
      <c r="L1131" s="101"/>
      <c r="M1131" s="331"/>
      <c r="N1131" s="46"/>
      <c r="O1131" s="155" t="s">
        <v>293</v>
      </c>
      <c r="P1131" s="110"/>
      <c r="Q1131" s="110"/>
      <c r="R1131" s="110"/>
      <c r="S1131" s="110"/>
      <c r="T1131" s="110"/>
      <c r="U1131" s="110"/>
      <c r="V1131" s="108"/>
      <c r="W1131"/>
      <c r="X1131" s="110"/>
      <c r="Y1131" s="99"/>
      <c r="Z1131"/>
      <c r="AA1131" s="99"/>
      <c r="AB1131" s="98">
        <f t="shared" si="20"/>
        <v>0</v>
      </c>
      <c r="AC1131" s="99"/>
      <c r="AD1131" s="99"/>
      <c r="AE1131" s="99"/>
      <c r="AF1131" s="99"/>
      <c r="AG1131" s="99"/>
      <c r="AH1131" s="99"/>
      <c r="AI1131" s="99"/>
      <c r="AJ1131" s="99"/>
      <c r="AK1131" s="99"/>
      <c r="AL1131" s="99"/>
      <c r="AM1131" s="99"/>
    </row>
    <row r="1132" spans="1:39" s="97" customFormat="1" ht="13.5">
      <c r="A1132" s="233">
        <v>73</v>
      </c>
      <c r="B1132" s="144">
        <v>1092</v>
      </c>
      <c r="C1132" s="768" t="s">
        <v>1825</v>
      </c>
      <c r="D1132" s="351" t="s">
        <v>1922</v>
      </c>
      <c r="E1132" s="212" t="s">
        <v>989</v>
      </c>
      <c r="F1132" s="144">
        <v>0.5</v>
      </c>
      <c r="G1132" s="169" t="s">
        <v>69</v>
      </c>
      <c r="H1132" s="169">
        <v>2019.12</v>
      </c>
      <c r="I1132" s="782">
        <v>3</v>
      </c>
      <c r="J1132" s="429"/>
      <c r="K1132" s="101"/>
      <c r="L1132" s="101"/>
      <c r="M1132" s="195">
        <v>3</v>
      </c>
      <c r="N1132" s="173">
        <v>6</v>
      </c>
      <c r="O1132" s="155" t="s">
        <v>128</v>
      </c>
      <c r="P1132" s="110"/>
      <c r="Q1132" s="110"/>
      <c r="R1132" s="110"/>
      <c r="S1132" s="110"/>
      <c r="T1132" s="110"/>
      <c r="U1132" s="110"/>
      <c r="V1132" s="108"/>
      <c r="W1132"/>
      <c r="X1132" s="110"/>
      <c r="Y1132" s="99"/>
      <c r="Z1132"/>
      <c r="AA1132" s="99"/>
      <c r="AB1132" s="98">
        <f t="shared" si="20"/>
        <v>0</v>
      </c>
      <c r="AC1132" s="99"/>
      <c r="AD1132" s="99"/>
      <c r="AE1132" s="99"/>
      <c r="AF1132" s="99"/>
      <c r="AG1132" s="99"/>
      <c r="AH1132" s="99"/>
      <c r="AI1132" s="99"/>
      <c r="AJ1132" s="99"/>
      <c r="AK1132" s="99"/>
      <c r="AL1132" s="99"/>
      <c r="AM1132" s="99"/>
    </row>
    <row r="1133" spans="1:39" s="97" customFormat="1" ht="13.5">
      <c r="A1133" s="236">
        <v>74</v>
      </c>
      <c r="B1133" s="144">
        <v>1093</v>
      </c>
      <c r="C1133" s="768" t="s">
        <v>1825</v>
      </c>
      <c r="D1133" s="351" t="s">
        <v>1923</v>
      </c>
      <c r="E1133" s="212" t="s">
        <v>546</v>
      </c>
      <c r="F1133" s="144">
        <v>1.7</v>
      </c>
      <c r="G1133" s="169" t="s">
        <v>69</v>
      </c>
      <c r="H1133" s="169">
        <v>2019.11</v>
      </c>
      <c r="I1133" s="169">
        <v>7.75</v>
      </c>
      <c r="J1133" s="429"/>
      <c r="K1133" s="101"/>
      <c r="L1133" s="101"/>
      <c r="M1133" s="328">
        <v>15.5</v>
      </c>
      <c r="N1133" s="46">
        <v>35</v>
      </c>
      <c r="O1133" s="155" t="s">
        <v>128</v>
      </c>
      <c r="P1133" s="110"/>
      <c r="Q1133" s="110"/>
      <c r="R1133" s="110"/>
      <c r="S1133" s="110"/>
      <c r="T1133" s="110"/>
      <c r="U1133" s="110"/>
      <c r="V1133" s="108"/>
      <c r="W1133"/>
      <c r="X1133" s="110"/>
      <c r="Y1133" s="99"/>
      <c r="Z1133"/>
      <c r="AA1133" s="99"/>
      <c r="AB1133" s="98">
        <f t="shared" si="20"/>
        <v>-4</v>
      </c>
      <c r="AC1133" s="99"/>
      <c r="AD1133" s="99"/>
      <c r="AE1133" s="99"/>
      <c r="AF1133" s="99"/>
      <c r="AG1133" s="99"/>
      <c r="AH1133" s="99"/>
      <c r="AI1133" s="99"/>
      <c r="AJ1133" s="99"/>
      <c r="AK1133" s="99"/>
      <c r="AL1133" s="99"/>
      <c r="AM1133" s="99"/>
    </row>
    <row r="1134" spans="1:39" s="97" customFormat="1" ht="13.5">
      <c r="A1134" s="774"/>
      <c r="B1134" s="144">
        <v>1094</v>
      </c>
      <c r="C1134" s="768" t="s">
        <v>1825</v>
      </c>
      <c r="D1134" s="351" t="s">
        <v>1923</v>
      </c>
      <c r="E1134" s="212" t="s">
        <v>546</v>
      </c>
      <c r="F1134" s="144">
        <v>1.7</v>
      </c>
      <c r="G1134" s="169" t="s">
        <v>69</v>
      </c>
      <c r="H1134" s="169">
        <v>2019.11</v>
      </c>
      <c r="I1134" s="169">
        <v>7.75</v>
      </c>
      <c r="J1134" s="429"/>
      <c r="K1134" s="101"/>
      <c r="L1134" s="101"/>
      <c r="M1134" s="331"/>
      <c r="N1134" s="46"/>
      <c r="O1134" s="155" t="s">
        <v>128</v>
      </c>
      <c r="P1134" s="110"/>
      <c r="Q1134" s="110"/>
      <c r="R1134" s="110"/>
      <c r="S1134" s="110"/>
      <c r="T1134" s="110"/>
      <c r="U1134" s="110"/>
      <c r="V1134" s="108"/>
      <c r="W1134"/>
      <c r="X1134" s="110"/>
      <c r="Y1134" s="99"/>
      <c r="Z1134"/>
      <c r="AA1134" s="99"/>
      <c r="AB1134" s="98">
        <f t="shared" si="20"/>
        <v>0</v>
      </c>
      <c r="AC1134" s="99"/>
      <c r="AD1134" s="99"/>
      <c r="AE1134" s="99"/>
      <c r="AF1134" s="99"/>
      <c r="AG1134" s="99"/>
      <c r="AH1134" s="99"/>
      <c r="AI1134" s="99"/>
      <c r="AJ1134" s="99"/>
      <c r="AK1134" s="99"/>
      <c r="AL1134" s="99"/>
      <c r="AM1134" s="99"/>
    </row>
    <row r="1135" spans="1:39" s="97" customFormat="1" ht="13.5">
      <c r="A1135" s="233">
        <v>75</v>
      </c>
      <c r="B1135" s="144">
        <v>1095</v>
      </c>
      <c r="C1135" s="768" t="s">
        <v>1825</v>
      </c>
      <c r="D1135" s="351" t="s">
        <v>1924</v>
      </c>
      <c r="E1135" s="212" t="s">
        <v>1925</v>
      </c>
      <c r="F1135" s="2">
        <v>0.32</v>
      </c>
      <c r="G1135" s="169" t="s">
        <v>1926</v>
      </c>
      <c r="H1135" s="169">
        <v>2019.12</v>
      </c>
      <c r="I1135" s="169">
        <v>1.98</v>
      </c>
      <c r="J1135" s="429"/>
      <c r="K1135" s="101"/>
      <c r="L1135" s="101"/>
      <c r="M1135" s="2">
        <v>1.92</v>
      </c>
      <c r="N1135" s="173">
        <v>3.87</v>
      </c>
      <c r="O1135" s="155" t="s">
        <v>1927</v>
      </c>
      <c r="P1135" s="110"/>
      <c r="Q1135" s="110"/>
      <c r="R1135" s="110"/>
      <c r="S1135" s="110"/>
      <c r="T1135" s="110"/>
      <c r="U1135" s="110"/>
      <c r="V1135" s="108"/>
      <c r="W1135"/>
      <c r="X1135" s="110"/>
      <c r="Y1135" s="99"/>
      <c r="Z1135"/>
      <c r="AA1135" s="99"/>
      <c r="AB1135" s="98">
        <f t="shared" si="20"/>
        <v>-0.03000000000000025</v>
      </c>
      <c r="AC1135" s="99"/>
      <c r="AD1135" s="99"/>
      <c r="AE1135" s="99"/>
      <c r="AF1135" s="99"/>
      <c r="AG1135" s="99"/>
      <c r="AH1135" s="99"/>
      <c r="AI1135" s="99"/>
      <c r="AJ1135" s="99"/>
      <c r="AK1135" s="99"/>
      <c r="AL1135" s="99"/>
      <c r="AM1135" s="99"/>
    </row>
    <row r="1136" spans="1:39" s="97" customFormat="1" ht="13.5">
      <c r="A1136" s="233">
        <v>77</v>
      </c>
      <c r="B1136" s="144">
        <v>1096</v>
      </c>
      <c r="C1136" s="768" t="s">
        <v>1825</v>
      </c>
      <c r="D1136" s="351" t="s">
        <v>1928</v>
      </c>
      <c r="E1136" s="212" t="s">
        <v>493</v>
      </c>
      <c r="F1136" s="144">
        <v>1</v>
      </c>
      <c r="G1136" s="313" t="s">
        <v>35</v>
      </c>
      <c r="H1136" s="169">
        <v>2019.11</v>
      </c>
      <c r="I1136" s="782">
        <v>6</v>
      </c>
      <c r="J1136" s="429"/>
      <c r="K1136" s="101"/>
      <c r="L1136" s="101"/>
      <c r="M1136" s="195">
        <v>6</v>
      </c>
      <c r="N1136" s="173">
        <v>12</v>
      </c>
      <c r="O1136" s="155" t="s">
        <v>38</v>
      </c>
      <c r="P1136" s="110"/>
      <c r="Q1136" s="110"/>
      <c r="R1136" s="110"/>
      <c r="S1136" s="110"/>
      <c r="T1136" s="110"/>
      <c r="U1136" s="110"/>
      <c r="V1136" s="108"/>
      <c r="W1136"/>
      <c r="X1136" s="110"/>
      <c r="Y1136" s="99"/>
      <c r="Z1136"/>
      <c r="AA1136" s="99"/>
      <c r="AB1136" s="98">
        <f t="shared" si="20"/>
        <v>0</v>
      </c>
      <c r="AC1136" s="99"/>
      <c r="AD1136" s="99"/>
      <c r="AE1136" s="99"/>
      <c r="AF1136" s="99"/>
      <c r="AG1136" s="99"/>
      <c r="AH1136" s="99"/>
      <c r="AI1136" s="99"/>
      <c r="AJ1136" s="99"/>
      <c r="AK1136" s="99"/>
      <c r="AL1136" s="99"/>
      <c r="AM1136" s="99"/>
    </row>
    <row r="1137" spans="1:28" s="124" customFormat="1" ht="13.5">
      <c r="A1137" s="770">
        <v>78</v>
      </c>
      <c r="B1137" s="144">
        <v>1097</v>
      </c>
      <c r="C1137" s="769" t="s">
        <v>1825</v>
      </c>
      <c r="D1137" s="212" t="s">
        <v>1929</v>
      </c>
      <c r="E1137" s="212" t="s">
        <v>1930</v>
      </c>
      <c r="F1137" s="144">
        <v>2.14</v>
      </c>
      <c r="G1137" s="144" t="s">
        <v>35</v>
      </c>
      <c r="H1137" s="144">
        <v>2019.11</v>
      </c>
      <c r="I1137" s="144">
        <v>8.85</v>
      </c>
      <c r="J1137" s="46"/>
      <c r="K1137" s="46"/>
      <c r="L1137" s="46"/>
      <c r="M1137" s="2">
        <v>17.35</v>
      </c>
      <c r="N1137" s="432">
        <v>36</v>
      </c>
      <c r="O1137" s="210" t="s">
        <v>38</v>
      </c>
      <c r="P1137" s="785"/>
      <c r="Q1137" s="785"/>
      <c r="R1137" s="785"/>
      <c r="S1137" s="785"/>
      <c r="T1137" s="785"/>
      <c r="U1137" s="785"/>
      <c r="V1137" s="785"/>
      <c r="W1137"/>
      <c r="X1137" s="785"/>
      <c r="Z1137"/>
      <c r="AB1137" s="98">
        <f t="shared" si="20"/>
        <v>-1.2999999999999972</v>
      </c>
    </row>
    <row r="1138" spans="1:28" s="124" customFormat="1" ht="13.5">
      <c r="A1138" s="798"/>
      <c r="B1138" s="144">
        <v>1098</v>
      </c>
      <c r="C1138" s="769" t="s">
        <v>1825</v>
      </c>
      <c r="D1138" s="212" t="s">
        <v>1929</v>
      </c>
      <c r="E1138" s="212" t="s">
        <v>1931</v>
      </c>
      <c r="F1138" s="144">
        <v>2</v>
      </c>
      <c r="G1138" s="144" t="s">
        <v>35</v>
      </c>
      <c r="H1138" s="144">
        <v>2019.11</v>
      </c>
      <c r="I1138" s="144">
        <v>8.5</v>
      </c>
      <c r="J1138" s="46"/>
      <c r="K1138" s="46"/>
      <c r="L1138" s="46"/>
      <c r="M1138" s="2"/>
      <c r="N1138" s="433"/>
      <c r="O1138" s="210" t="s">
        <v>38</v>
      </c>
      <c r="P1138" s="785"/>
      <c r="Q1138" s="785"/>
      <c r="R1138" s="785"/>
      <c r="S1138" s="785"/>
      <c r="T1138" s="785"/>
      <c r="U1138" s="785"/>
      <c r="V1138" s="785"/>
      <c r="W1138"/>
      <c r="X1138" s="785"/>
      <c r="Z1138"/>
      <c r="AB1138" s="98">
        <f t="shared" si="20"/>
        <v>0</v>
      </c>
    </row>
    <row r="1139" spans="1:39" s="97" customFormat="1" ht="13.5">
      <c r="A1139" s="236">
        <v>79</v>
      </c>
      <c r="B1139" s="144">
        <v>1099</v>
      </c>
      <c r="C1139" s="768" t="s">
        <v>1825</v>
      </c>
      <c r="D1139" s="351" t="s">
        <v>1932</v>
      </c>
      <c r="E1139" s="212" t="s">
        <v>1933</v>
      </c>
      <c r="F1139" s="144">
        <v>0.71</v>
      </c>
      <c r="G1139" s="169" t="s">
        <v>35</v>
      </c>
      <c r="H1139" s="169">
        <v>2019.11</v>
      </c>
      <c r="I1139" s="169">
        <v>4.26</v>
      </c>
      <c r="J1139" s="429"/>
      <c r="K1139" s="101"/>
      <c r="L1139" s="101"/>
      <c r="M1139" s="328">
        <v>8.52</v>
      </c>
      <c r="N1139" s="46">
        <v>17.6</v>
      </c>
      <c r="O1139" s="155" t="s">
        <v>38</v>
      </c>
      <c r="P1139" s="110"/>
      <c r="Q1139" s="110"/>
      <c r="R1139" s="110"/>
      <c r="S1139" s="110"/>
      <c r="T1139" s="110"/>
      <c r="U1139" s="110"/>
      <c r="V1139" s="108"/>
      <c r="W1139"/>
      <c r="X1139" s="110"/>
      <c r="Y1139" s="124"/>
      <c r="Z1139"/>
      <c r="AA1139" s="99"/>
      <c r="AB1139" s="98">
        <f t="shared" si="20"/>
        <v>-0.5600000000000023</v>
      </c>
      <c r="AC1139" s="99"/>
      <c r="AD1139" s="99"/>
      <c r="AE1139" s="99"/>
      <c r="AF1139" s="99"/>
      <c r="AG1139" s="99"/>
      <c r="AH1139" s="99"/>
      <c r="AI1139" s="99"/>
      <c r="AJ1139" s="99"/>
      <c r="AK1139" s="99"/>
      <c r="AL1139" s="99"/>
      <c r="AM1139" s="99"/>
    </row>
    <row r="1140" spans="1:39" s="97" customFormat="1" ht="13.5">
      <c r="A1140" s="774"/>
      <c r="B1140" s="144">
        <v>1100</v>
      </c>
      <c r="C1140" s="768" t="s">
        <v>1825</v>
      </c>
      <c r="D1140" s="351" t="s">
        <v>1932</v>
      </c>
      <c r="E1140" s="212" t="s">
        <v>1933</v>
      </c>
      <c r="F1140" s="144">
        <v>0.71</v>
      </c>
      <c r="G1140" s="169" t="s">
        <v>35</v>
      </c>
      <c r="H1140" s="169">
        <v>2019.11</v>
      </c>
      <c r="I1140" s="169">
        <v>4.26</v>
      </c>
      <c r="J1140" s="429"/>
      <c r="K1140" s="101"/>
      <c r="L1140" s="101"/>
      <c r="M1140" s="331"/>
      <c r="N1140" s="46"/>
      <c r="O1140" s="155" t="s">
        <v>38</v>
      </c>
      <c r="P1140" s="110"/>
      <c r="Q1140" s="110"/>
      <c r="R1140" s="110"/>
      <c r="S1140" s="110"/>
      <c r="T1140" s="110"/>
      <c r="U1140" s="110"/>
      <c r="V1140" s="108"/>
      <c r="W1140"/>
      <c r="X1140" s="110"/>
      <c r="Y1140" s="124"/>
      <c r="Z1140"/>
      <c r="AA1140" s="99"/>
      <c r="AB1140" s="98">
        <f t="shared" si="20"/>
        <v>0</v>
      </c>
      <c r="AC1140" s="99"/>
      <c r="AD1140" s="99"/>
      <c r="AE1140" s="99"/>
      <c r="AF1140" s="99"/>
      <c r="AG1140" s="99"/>
      <c r="AH1140" s="99"/>
      <c r="AI1140" s="99"/>
      <c r="AJ1140" s="99"/>
      <c r="AK1140" s="99"/>
      <c r="AL1140" s="99"/>
      <c r="AM1140" s="99"/>
    </row>
    <row r="1141" spans="1:28" s="125" customFormat="1" ht="13.5">
      <c r="A1141" s="799">
        <v>80</v>
      </c>
      <c r="B1141" s="144">
        <v>1101</v>
      </c>
      <c r="C1141" s="794" t="s">
        <v>1825</v>
      </c>
      <c r="D1141" s="573" t="s">
        <v>1934</v>
      </c>
      <c r="E1141" s="573" t="s">
        <v>1935</v>
      </c>
      <c r="F1141" s="373">
        <v>5</v>
      </c>
      <c r="G1141" s="369" t="s">
        <v>35</v>
      </c>
      <c r="H1141" s="373">
        <v>2019.11</v>
      </c>
      <c r="I1141" s="802">
        <v>15</v>
      </c>
      <c r="J1141" s="46"/>
      <c r="K1141" s="803"/>
      <c r="L1141" s="803"/>
      <c r="M1141" s="2">
        <v>59.88</v>
      </c>
      <c r="N1141" s="804">
        <v>119.77</v>
      </c>
      <c r="O1141" s="388" t="s">
        <v>38</v>
      </c>
      <c r="P1141" s="805"/>
      <c r="Q1141" s="805"/>
      <c r="R1141" s="805"/>
      <c r="S1141" s="805"/>
      <c r="T1141" s="805"/>
      <c r="U1141" s="805"/>
      <c r="V1141" s="805"/>
      <c r="W1141" t="s">
        <v>1634</v>
      </c>
      <c r="X1141" s="805"/>
      <c r="Z1141"/>
      <c r="AB1141" s="98">
        <f t="shared" si="20"/>
        <v>-0.009999999999990905</v>
      </c>
    </row>
    <row r="1142" spans="1:28" s="125" customFormat="1" ht="13.5">
      <c r="A1142" s="800"/>
      <c r="B1142" s="144">
        <v>1102</v>
      </c>
      <c r="C1142" s="794" t="s">
        <v>1825</v>
      </c>
      <c r="D1142" s="573" t="s">
        <v>1934</v>
      </c>
      <c r="E1142" s="573" t="s">
        <v>1935</v>
      </c>
      <c r="F1142" s="373">
        <v>5</v>
      </c>
      <c r="G1142" s="369" t="s">
        <v>35</v>
      </c>
      <c r="H1142" s="373">
        <v>2019.11</v>
      </c>
      <c r="I1142" s="802">
        <v>15</v>
      </c>
      <c r="J1142" s="46"/>
      <c r="K1142" s="803"/>
      <c r="L1142" s="803"/>
      <c r="M1142" s="2"/>
      <c r="N1142" s="807"/>
      <c r="O1142" s="388" t="s">
        <v>38</v>
      </c>
      <c r="P1142" s="805"/>
      <c r="Q1142" s="805"/>
      <c r="R1142" s="805"/>
      <c r="S1142" s="805"/>
      <c r="T1142" s="805"/>
      <c r="U1142" s="805"/>
      <c r="V1142" s="805"/>
      <c r="W1142"/>
      <c r="X1142" s="805"/>
      <c r="Z1142"/>
      <c r="AB1142" s="98">
        <f t="shared" si="20"/>
        <v>0</v>
      </c>
    </row>
    <row r="1143" spans="1:28" s="125" customFormat="1" ht="13.5">
      <c r="A1143" s="800"/>
      <c r="B1143" s="144">
        <v>1103</v>
      </c>
      <c r="C1143" s="794" t="s">
        <v>1825</v>
      </c>
      <c r="D1143" s="573" t="s">
        <v>1934</v>
      </c>
      <c r="E1143" s="573" t="s">
        <v>1935</v>
      </c>
      <c r="F1143" s="373">
        <v>5</v>
      </c>
      <c r="G1143" s="369" t="s">
        <v>35</v>
      </c>
      <c r="H1143" s="373">
        <v>2019.11</v>
      </c>
      <c r="I1143" s="802">
        <v>15</v>
      </c>
      <c r="J1143" s="46"/>
      <c r="K1143" s="803"/>
      <c r="L1143" s="803"/>
      <c r="M1143" s="2"/>
      <c r="N1143" s="807"/>
      <c r="O1143" s="388" t="s">
        <v>38</v>
      </c>
      <c r="P1143" s="805"/>
      <c r="Q1143" s="805"/>
      <c r="R1143" s="805"/>
      <c r="S1143" s="805"/>
      <c r="T1143" s="805"/>
      <c r="U1143" s="805"/>
      <c r="V1143" s="805"/>
      <c r="W1143"/>
      <c r="X1143" s="805"/>
      <c r="Z1143"/>
      <c r="AB1143" s="98">
        <f t="shared" si="20"/>
        <v>0</v>
      </c>
    </row>
    <row r="1144" spans="1:28" s="125" customFormat="1" ht="13.5">
      <c r="A1144" s="801"/>
      <c r="B1144" s="144">
        <v>1104</v>
      </c>
      <c r="C1144" s="794" t="s">
        <v>1825</v>
      </c>
      <c r="D1144" s="573" t="s">
        <v>1934</v>
      </c>
      <c r="E1144" s="573" t="s">
        <v>1935</v>
      </c>
      <c r="F1144" s="373">
        <v>5</v>
      </c>
      <c r="G1144" s="369" t="s">
        <v>35</v>
      </c>
      <c r="H1144" s="373">
        <v>2019.11</v>
      </c>
      <c r="I1144" s="802">
        <v>15</v>
      </c>
      <c r="J1144" s="46"/>
      <c r="K1144" s="803"/>
      <c r="L1144" s="803"/>
      <c r="M1144" s="2"/>
      <c r="N1144" s="806"/>
      <c r="O1144" s="388" t="s">
        <v>38</v>
      </c>
      <c r="P1144" s="805"/>
      <c r="Q1144" s="805"/>
      <c r="R1144" s="805"/>
      <c r="S1144" s="805"/>
      <c r="T1144" s="805"/>
      <c r="U1144" s="805"/>
      <c r="V1144" s="805"/>
      <c r="W1144"/>
      <c r="X1144" s="805"/>
      <c r="Z1144"/>
      <c r="AB1144" s="98">
        <f t="shared" si="20"/>
        <v>0</v>
      </c>
    </row>
    <row r="1145" spans="1:28" s="125" customFormat="1" ht="13.5">
      <c r="A1145" s="799">
        <v>83</v>
      </c>
      <c r="B1145" s="144">
        <v>1105</v>
      </c>
      <c r="C1145" s="794" t="s">
        <v>1825</v>
      </c>
      <c r="D1145" s="573" t="s">
        <v>1936</v>
      </c>
      <c r="E1145" s="573" t="s">
        <v>1937</v>
      </c>
      <c r="F1145" s="373">
        <v>2</v>
      </c>
      <c r="G1145" s="369" t="s">
        <v>35</v>
      </c>
      <c r="H1145" s="373">
        <v>2019.09</v>
      </c>
      <c r="I1145" s="373">
        <v>8.5</v>
      </c>
      <c r="J1145" s="46"/>
      <c r="K1145" s="803"/>
      <c r="L1145" s="803"/>
      <c r="M1145" s="2">
        <v>29.8</v>
      </c>
      <c r="N1145" s="804">
        <v>59.61</v>
      </c>
      <c r="O1145" s="388" t="s">
        <v>38</v>
      </c>
      <c r="P1145" s="805"/>
      <c r="Q1145" s="805"/>
      <c r="R1145" s="805"/>
      <c r="S1145" s="805"/>
      <c r="T1145" s="805"/>
      <c r="U1145" s="805"/>
      <c r="V1145" s="805"/>
      <c r="W1145"/>
      <c r="X1145" s="805"/>
      <c r="Z1145"/>
      <c r="AB1145" s="98">
        <f t="shared" si="20"/>
        <v>-0.00999999999999801</v>
      </c>
    </row>
    <row r="1146" spans="1:28" s="125" customFormat="1" ht="13.5">
      <c r="A1146" s="800"/>
      <c r="B1146" s="144">
        <v>1106</v>
      </c>
      <c r="C1146" s="794" t="s">
        <v>1825</v>
      </c>
      <c r="D1146" s="573" t="s">
        <v>1936</v>
      </c>
      <c r="E1146" s="573" t="s">
        <v>1937</v>
      </c>
      <c r="F1146" s="373">
        <v>2</v>
      </c>
      <c r="G1146" s="369" t="s">
        <v>35</v>
      </c>
      <c r="H1146" s="373">
        <v>2019.09</v>
      </c>
      <c r="I1146" s="373">
        <v>8.5</v>
      </c>
      <c r="J1146" s="46"/>
      <c r="K1146" s="803"/>
      <c r="L1146" s="803"/>
      <c r="M1146" s="2"/>
      <c r="N1146" s="807"/>
      <c r="O1146" s="388" t="s">
        <v>38</v>
      </c>
      <c r="P1146" s="805"/>
      <c r="Q1146" s="805"/>
      <c r="R1146" s="805"/>
      <c r="S1146" s="805"/>
      <c r="T1146" s="805"/>
      <c r="U1146" s="805"/>
      <c r="V1146" s="805"/>
      <c r="W1146"/>
      <c r="X1146" s="805"/>
      <c r="Z1146"/>
      <c r="AB1146" s="98">
        <f t="shared" si="20"/>
        <v>0</v>
      </c>
    </row>
    <row r="1147" spans="1:28" s="125" customFormat="1" ht="13.5">
      <c r="A1147" s="801"/>
      <c r="B1147" s="144">
        <v>1107</v>
      </c>
      <c r="C1147" s="794" t="s">
        <v>1825</v>
      </c>
      <c r="D1147" s="573" t="s">
        <v>1936</v>
      </c>
      <c r="E1147" s="573" t="s">
        <v>1938</v>
      </c>
      <c r="F1147" s="373">
        <v>4</v>
      </c>
      <c r="G1147" s="369" t="s">
        <v>35</v>
      </c>
      <c r="H1147" s="373">
        <v>2019.09</v>
      </c>
      <c r="I1147" s="373">
        <v>13.5</v>
      </c>
      <c r="J1147" s="46"/>
      <c r="K1147" s="803"/>
      <c r="L1147" s="803"/>
      <c r="M1147" s="2"/>
      <c r="N1147" s="806"/>
      <c r="O1147" s="388" t="s">
        <v>38</v>
      </c>
      <c r="P1147" s="805"/>
      <c r="Q1147" s="805"/>
      <c r="R1147" s="805"/>
      <c r="S1147" s="805"/>
      <c r="T1147" s="805"/>
      <c r="U1147" s="805"/>
      <c r="V1147" s="805"/>
      <c r="W1147"/>
      <c r="X1147" s="805"/>
      <c r="Z1147"/>
      <c r="AB1147" s="98">
        <f t="shared" si="20"/>
        <v>0</v>
      </c>
    </row>
    <row r="1148" spans="1:39" s="97" customFormat="1" ht="13.5">
      <c r="A1148" s="236">
        <v>84</v>
      </c>
      <c r="B1148" s="144">
        <v>1108</v>
      </c>
      <c r="C1148" s="768" t="s">
        <v>1825</v>
      </c>
      <c r="D1148" s="351" t="s">
        <v>1939</v>
      </c>
      <c r="E1148" s="212" t="s">
        <v>513</v>
      </c>
      <c r="F1148" s="144">
        <v>2</v>
      </c>
      <c r="G1148" s="313" t="s">
        <v>35</v>
      </c>
      <c r="H1148" s="221">
        <v>2019.11</v>
      </c>
      <c r="I1148" s="169">
        <v>8.5</v>
      </c>
      <c r="J1148" s="429"/>
      <c r="K1148" s="101"/>
      <c r="L1148" s="101"/>
      <c r="M1148" s="328">
        <v>17</v>
      </c>
      <c r="N1148" s="46">
        <v>62.1</v>
      </c>
      <c r="O1148" s="155" t="s">
        <v>38</v>
      </c>
      <c r="P1148" s="110"/>
      <c r="Q1148" s="110"/>
      <c r="R1148" s="110"/>
      <c r="S1148" s="110"/>
      <c r="T1148" s="110"/>
      <c r="U1148" s="110"/>
      <c r="V1148" s="108"/>
      <c r="W1148"/>
      <c r="X1148" s="110"/>
      <c r="Y1148" s="99">
        <v>2489</v>
      </c>
      <c r="Z1148"/>
      <c r="AA1148" s="99"/>
      <c r="AB1148" s="98">
        <f t="shared" si="20"/>
        <v>-28.1</v>
      </c>
      <c r="AC1148" s="99"/>
      <c r="AD1148" s="99"/>
      <c r="AE1148" s="99"/>
      <c r="AF1148" s="99"/>
      <c r="AG1148" s="99"/>
      <c r="AH1148" s="99"/>
      <c r="AI1148" s="99"/>
      <c r="AJ1148" s="99"/>
      <c r="AK1148" s="99"/>
      <c r="AL1148" s="99"/>
      <c r="AM1148" s="99"/>
    </row>
    <row r="1149" spans="1:39" s="97" customFormat="1" ht="13.5">
      <c r="A1149" s="774"/>
      <c r="B1149" s="144">
        <v>1109</v>
      </c>
      <c r="C1149" s="768" t="s">
        <v>1825</v>
      </c>
      <c r="D1149" s="351" t="s">
        <v>1939</v>
      </c>
      <c r="E1149" s="212" t="s">
        <v>513</v>
      </c>
      <c r="F1149" s="144">
        <v>2</v>
      </c>
      <c r="G1149" s="313" t="s">
        <v>334</v>
      </c>
      <c r="H1149" s="221">
        <v>2019.11</v>
      </c>
      <c r="I1149" s="169">
        <v>8.5</v>
      </c>
      <c r="J1149" s="429"/>
      <c r="K1149" s="101"/>
      <c r="L1149" s="101"/>
      <c r="M1149" s="331"/>
      <c r="N1149" s="46"/>
      <c r="O1149" s="155" t="s">
        <v>38</v>
      </c>
      <c r="P1149" s="110"/>
      <c r="Q1149" s="110"/>
      <c r="R1149" s="110"/>
      <c r="S1149" s="110"/>
      <c r="T1149" s="110"/>
      <c r="U1149" s="110"/>
      <c r="V1149" s="108"/>
      <c r="W1149"/>
      <c r="X1149" s="110"/>
      <c r="Y1149" s="99"/>
      <c r="Z1149"/>
      <c r="AA1149" s="99"/>
      <c r="AB1149" s="98">
        <f t="shared" si="20"/>
        <v>0</v>
      </c>
      <c r="AC1149" s="99"/>
      <c r="AD1149" s="99"/>
      <c r="AE1149" s="99"/>
      <c r="AF1149" s="99"/>
      <c r="AG1149" s="99"/>
      <c r="AH1149" s="99"/>
      <c r="AI1149" s="99"/>
      <c r="AJ1149" s="99"/>
      <c r="AK1149" s="99"/>
      <c r="AL1149" s="99"/>
      <c r="AM1149" s="99"/>
    </row>
    <row r="1150" spans="1:39" s="97" customFormat="1" ht="13.5">
      <c r="A1150" s="233">
        <v>85</v>
      </c>
      <c r="B1150" s="144">
        <v>1110</v>
      </c>
      <c r="C1150" s="768" t="s">
        <v>1825</v>
      </c>
      <c r="D1150" s="351" t="s">
        <v>1940</v>
      </c>
      <c r="E1150" s="212" t="s">
        <v>502</v>
      </c>
      <c r="F1150" s="144">
        <v>1</v>
      </c>
      <c r="G1150" t="s">
        <v>334</v>
      </c>
      <c r="H1150" s="169">
        <v>2019.12</v>
      </c>
      <c r="I1150" s="782">
        <v>6</v>
      </c>
      <c r="J1150" s="429"/>
      <c r="K1150" s="101"/>
      <c r="L1150" s="101"/>
      <c r="M1150" s="195">
        <v>6</v>
      </c>
      <c r="N1150" s="173">
        <v>40</v>
      </c>
      <c r="O1150" s="155" t="s">
        <v>128</v>
      </c>
      <c r="P1150" s="110"/>
      <c r="Q1150" s="110"/>
      <c r="R1150" s="110"/>
      <c r="S1150" s="110"/>
      <c r="T1150" s="110"/>
      <c r="U1150" s="110"/>
      <c r="V1150" s="108"/>
      <c r="W1150"/>
      <c r="X1150" s="110"/>
      <c r="Y1150" s="124"/>
      <c r="Z1150"/>
      <c r="AA1150" s="99"/>
      <c r="AB1150" s="98">
        <f t="shared" si="20"/>
        <v>-28</v>
      </c>
      <c r="AC1150" s="99"/>
      <c r="AD1150" s="99"/>
      <c r="AE1150" s="99"/>
      <c r="AF1150" s="99"/>
      <c r="AG1150" s="99"/>
      <c r="AH1150" s="99"/>
      <c r="AI1150" s="99"/>
      <c r="AJ1150" s="99"/>
      <c r="AK1150" s="99"/>
      <c r="AL1150" s="99"/>
      <c r="AM1150" s="99"/>
    </row>
    <row r="1151" spans="1:39" s="97" customFormat="1" ht="13.5">
      <c r="A1151" s="233">
        <v>86</v>
      </c>
      <c r="B1151" s="144">
        <v>1111</v>
      </c>
      <c r="C1151" s="768" t="s">
        <v>1825</v>
      </c>
      <c r="D1151" s="351" t="s">
        <v>1941</v>
      </c>
      <c r="E1151" s="212" t="s">
        <v>1942</v>
      </c>
      <c r="F1151" s="2">
        <v>1.71</v>
      </c>
      <c r="G1151" s="144" t="s">
        <v>1943</v>
      </c>
      <c r="H1151" s="780">
        <v>2019.1</v>
      </c>
      <c r="I1151" s="169">
        <v>7.775</v>
      </c>
      <c r="J1151" s="429"/>
      <c r="K1151" s="101"/>
      <c r="L1151" s="101"/>
      <c r="M1151" s="195">
        <v>7.77</v>
      </c>
      <c r="N1151" s="173">
        <v>17</v>
      </c>
      <c r="O1151" s="155" t="s">
        <v>1462</v>
      </c>
      <c r="P1151" s="110"/>
      <c r="Q1151" s="110"/>
      <c r="R1151" s="110"/>
      <c r="S1151" s="110"/>
      <c r="T1151" s="110"/>
      <c r="U1151" s="110"/>
      <c r="V1151" s="108"/>
      <c r="W1151"/>
      <c r="X1151" s="110"/>
      <c r="Y1151" s="124"/>
      <c r="Z1151"/>
      <c r="AA1151" s="99"/>
      <c r="AB1151" s="98">
        <f t="shared" si="20"/>
        <v>-1.4600000000000009</v>
      </c>
      <c r="AC1151" s="99"/>
      <c r="AD1151" s="99"/>
      <c r="AE1151" s="99"/>
      <c r="AF1151" s="99"/>
      <c r="AG1151" s="99"/>
      <c r="AH1151" s="99"/>
      <c r="AI1151" s="99"/>
      <c r="AJ1151" s="99"/>
      <c r="AK1151" s="99"/>
      <c r="AL1151" s="99"/>
      <c r="AM1151" s="99"/>
    </row>
    <row r="1152" spans="1:39" s="97" customFormat="1" ht="13.5">
      <c r="A1152" s="236">
        <v>88</v>
      </c>
      <c r="B1152" s="144">
        <v>1112</v>
      </c>
      <c r="C1152" s="768" t="s">
        <v>1825</v>
      </c>
      <c r="D1152" s="351" t="s">
        <v>1944</v>
      </c>
      <c r="E1152" s="212" t="s">
        <v>1945</v>
      </c>
      <c r="F1152" s="144">
        <v>1</v>
      </c>
      <c r="G1152" s="313" t="s">
        <v>35</v>
      </c>
      <c r="H1152" s="169">
        <v>2019.12</v>
      </c>
      <c r="I1152" s="782">
        <v>6</v>
      </c>
      <c r="J1152" s="429"/>
      <c r="K1152" s="101"/>
      <c r="L1152" s="101"/>
      <c r="M1152" s="328">
        <v>12</v>
      </c>
      <c r="N1152" s="46">
        <v>26.84</v>
      </c>
      <c r="O1152" s="155" t="s">
        <v>1534</v>
      </c>
      <c r="P1152" s="110"/>
      <c r="Q1152" s="110"/>
      <c r="R1152" s="110"/>
      <c r="S1152" s="110"/>
      <c r="T1152" s="110"/>
      <c r="U1152" s="110"/>
      <c r="V1152" s="108"/>
      <c r="W1152"/>
      <c r="X1152" s="110"/>
      <c r="Y1152" s="99"/>
      <c r="Z1152"/>
      <c r="AA1152" s="99"/>
      <c r="AB1152" s="98">
        <f t="shared" si="20"/>
        <v>-2.84</v>
      </c>
      <c r="AC1152" s="99"/>
      <c r="AD1152" s="99"/>
      <c r="AE1152" s="99"/>
      <c r="AF1152" s="99"/>
      <c r="AG1152" s="99"/>
      <c r="AH1152" s="99"/>
      <c r="AI1152" s="99"/>
      <c r="AJ1152" s="99"/>
      <c r="AK1152" s="99"/>
      <c r="AL1152" s="99"/>
      <c r="AM1152" s="99"/>
    </row>
    <row r="1153" spans="1:39" s="97" customFormat="1" ht="13.5">
      <c r="A1153" s="774"/>
      <c r="B1153" s="144">
        <v>1113</v>
      </c>
      <c r="C1153" s="768" t="s">
        <v>1825</v>
      </c>
      <c r="D1153" s="351" t="s">
        <v>1944</v>
      </c>
      <c r="E1153" s="212" t="s">
        <v>1945</v>
      </c>
      <c r="F1153" s="144">
        <v>1</v>
      </c>
      <c r="G1153" s="313" t="s">
        <v>35</v>
      </c>
      <c r="H1153" s="169">
        <v>2019.12</v>
      </c>
      <c r="I1153" s="782">
        <v>6</v>
      </c>
      <c r="J1153" s="429"/>
      <c r="K1153" s="101"/>
      <c r="L1153" s="101"/>
      <c r="M1153" s="331"/>
      <c r="N1153" s="46"/>
      <c r="O1153" s="155" t="s">
        <v>1534</v>
      </c>
      <c r="P1153" s="110"/>
      <c r="Q1153" s="110"/>
      <c r="R1153" s="110"/>
      <c r="S1153" s="110"/>
      <c r="T1153" s="110"/>
      <c r="U1153" s="110"/>
      <c r="V1153" s="108"/>
      <c r="W1153"/>
      <c r="X1153" s="110"/>
      <c r="Y1153" s="99"/>
      <c r="Z1153"/>
      <c r="AA1153" s="99"/>
      <c r="AB1153" s="98">
        <f t="shared" si="20"/>
        <v>0</v>
      </c>
      <c r="AC1153" s="99"/>
      <c r="AD1153" s="99"/>
      <c r="AE1153" s="99"/>
      <c r="AF1153" s="99"/>
      <c r="AG1153" s="99"/>
      <c r="AH1153" s="99"/>
      <c r="AI1153" s="99"/>
      <c r="AJ1153" s="99"/>
      <c r="AK1153" s="99"/>
      <c r="AL1153" s="99"/>
      <c r="AM1153" s="99"/>
    </row>
    <row r="1154" spans="1:39" s="97" customFormat="1" ht="13.5">
      <c r="A1154" s="233">
        <v>90</v>
      </c>
      <c r="B1154" s="144">
        <v>1114</v>
      </c>
      <c r="C1154" s="768" t="s">
        <v>1825</v>
      </c>
      <c r="D1154" s="351" t="s">
        <v>1946</v>
      </c>
      <c r="E1154" s="212" t="s">
        <v>934</v>
      </c>
      <c r="F1154" s="144">
        <v>2</v>
      </c>
      <c r="G1154" t="s">
        <v>1947</v>
      </c>
      <c r="H1154" s="169">
        <v>2019.11</v>
      </c>
      <c r="I1154" s="169">
        <v>8.5</v>
      </c>
      <c r="J1154" s="429"/>
      <c r="K1154" s="101"/>
      <c r="L1154" s="101"/>
      <c r="M1154" s="195">
        <v>8.5</v>
      </c>
      <c r="N1154" s="173">
        <v>63</v>
      </c>
      <c r="O1154" s="155" t="s">
        <v>128</v>
      </c>
      <c r="P1154" s="110"/>
      <c r="Q1154" s="110"/>
      <c r="R1154" s="110"/>
      <c r="S1154" s="110"/>
      <c r="T1154" s="110"/>
      <c r="U1154" s="110"/>
      <c r="V1154" s="108"/>
      <c r="W1154"/>
      <c r="X1154" s="110"/>
      <c r="Y1154" s="99">
        <v>260105</v>
      </c>
      <c r="Z1154"/>
      <c r="AA1154" s="99"/>
      <c r="AB1154" s="98">
        <f t="shared" si="20"/>
        <v>-46</v>
      </c>
      <c r="AC1154" s="99"/>
      <c r="AD1154" s="99"/>
      <c r="AE1154" s="99"/>
      <c r="AF1154" s="99"/>
      <c r="AG1154" s="99"/>
      <c r="AH1154" s="99"/>
      <c r="AI1154" s="99"/>
      <c r="AJ1154" s="99"/>
      <c r="AK1154" s="99"/>
      <c r="AL1154" s="99"/>
      <c r="AM1154" s="99"/>
    </row>
    <row r="1155" spans="1:39" s="97" customFormat="1" ht="13.5">
      <c r="A1155" s="233">
        <v>91</v>
      </c>
      <c r="B1155" s="144">
        <v>1115</v>
      </c>
      <c r="C1155" s="768" t="s">
        <v>1825</v>
      </c>
      <c r="D1155" s="351" t="s">
        <v>1948</v>
      </c>
      <c r="E1155" s="212" t="s">
        <v>1949</v>
      </c>
      <c r="F1155" s="144">
        <v>3</v>
      </c>
      <c r="G1155" t="s">
        <v>35</v>
      </c>
      <c r="H1155" s="169">
        <v>2019.12</v>
      </c>
      <c r="I1155" s="782">
        <v>11</v>
      </c>
      <c r="J1155" s="429"/>
      <c r="K1155" s="101"/>
      <c r="L1155" s="101"/>
      <c r="M1155" s="195">
        <v>11</v>
      </c>
      <c r="N1155" s="173">
        <v>23.49</v>
      </c>
      <c r="O1155" s="155" t="s">
        <v>293</v>
      </c>
      <c r="P1155" s="110"/>
      <c r="Q1155" s="110"/>
      <c r="R1155" s="110"/>
      <c r="S1155" s="110"/>
      <c r="T1155" s="110"/>
      <c r="U1155" s="110"/>
      <c r="V1155" s="108"/>
      <c r="W1155"/>
      <c r="X1155" s="110"/>
      <c r="Y1155" s="99"/>
      <c r="Z1155"/>
      <c r="AA1155" s="99"/>
      <c r="AB1155" s="98">
        <f t="shared" si="20"/>
        <v>-1.4899999999999984</v>
      </c>
      <c r="AC1155" s="99"/>
      <c r="AD1155" s="99"/>
      <c r="AE1155" s="99"/>
      <c r="AF1155" s="99"/>
      <c r="AG1155" s="99"/>
      <c r="AH1155" s="99"/>
      <c r="AI1155" s="99"/>
      <c r="AJ1155" s="99"/>
      <c r="AK1155" s="99"/>
      <c r="AL1155" s="99"/>
      <c r="AM1155" s="99"/>
    </row>
    <row r="1156" spans="1:39" s="97" customFormat="1" ht="13.5">
      <c r="A1156" s="233">
        <v>92</v>
      </c>
      <c r="B1156" s="144">
        <v>1116</v>
      </c>
      <c r="C1156" s="768" t="s">
        <v>1825</v>
      </c>
      <c r="D1156" s="351" t="s">
        <v>1950</v>
      </c>
      <c r="E1156" s="212" t="s">
        <v>1951</v>
      </c>
      <c r="F1156" s="144">
        <v>2.07</v>
      </c>
      <c r="G1156" s="169" t="s">
        <v>309</v>
      </c>
      <c r="H1156" s="169">
        <v>2019.09</v>
      </c>
      <c r="I1156" s="169">
        <v>8.675</v>
      </c>
      <c r="J1156" s="429"/>
      <c r="K1156" s="101"/>
      <c r="L1156" s="101"/>
      <c r="M1156" s="195">
        <v>8.67</v>
      </c>
      <c r="N1156" s="173">
        <v>17.35</v>
      </c>
      <c r="O1156" s="155" t="s">
        <v>1462</v>
      </c>
      <c r="P1156" s="110"/>
      <c r="Q1156" s="110"/>
      <c r="R1156" s="110"/>
      <c r="S1156" s="110"/>
      <c r="T1156" s="110"/>
      <c r="U1156" s="110"/>
      <c r="V1156" s="108"/>
      <c r="W1156"/>
      <c r="X1156" s="110"/>
      <c r="Y1156" s="99"/>
      <c r="Z1156"/>
      <c r="AA1156" s="99"/>
      <c r="AB1156" s="98">
        <f t="shared" si="20"/>
        <v>-0.010000000000001563</v>
      </c>
      <c r="AC1156" s="99"/>
      <c r="AD1156" s="99"/>
      <c r="AE1156" s="99"/>
      <c r="AF1156" s="99"/>
      <c r="AG1156" s="99"/>
      <c r="AH1156" s="99"/>
      <c r="AI1156" s="99"/>
      <c r="AJ1156" s="99"/>
      <c r="AK1156" s="99"/>
      <c r="AL1156" s="99"/>
      <c r="AM1156" s="99"/>
    </row>
    <row r="1157" spans="1:39" s="97" customFormat="1" ht="13.5">
      <c r="A1157" s="236">
        <v>95</v>
      </c>
      <c r="B1157" s="144">
        <v>1117</v>
      </c>
      <c r="C1157" s="768" t="s">
        <v>1825</v>
      </c>
      <c r="D1157" s="351" t="s">
        <v>1952</v>
      </c>
      <c r="E1157" s="212" t="s">
        <v>1953</v>
      </c>
      <c r="F1157" s="144">
        <v>2</v>
      </c>
      <c r="G1157" s="169" t="s">
        <v>309</v>
      </c>
      <c r="H1157" s="169">
        <v>2019.08</v>
      </c>
      <c r="I1157" s="169">
        <v>8.5</v>
      </c>
      <c r="J1157" s="429"/>
      <c r="K1157" s="101"/>
      <c r="L1157" s="101"/>
      <c r="M1157" s="328">
        <v>17</v>
      </c>
      <c r="N1157" s="46">
        <v>34</v>
      </c>
      <c r="O1157" s="155" t="s">
        <v>1462</v>
      </c>
      <c r="P1157" s="110"/>
      <c r="Q1157" s="110"/>
      <c r="R1157" s="110"/>
      <c r="S1157" s="110"/>
      <c r="T1157" s="110"/>
      <c r="U1157" s="110"/>
      <c r="V1157" s="108"/>
      <c r="W1157"/>
      <c r="X1157" s="110"/>
      <c r="Y1157" s="99"/>
      <c r="Z1157"/>
      <c r="AA1157" s="99"/>
      <c r="AB1157" s="98">
        <f t="shared" si="20"/>
        <v>0</v>
      </c>
      <c r="AC1157" s="99"/>
      <c r="AD1157" s="99"/>
      <c r="AE1157" s="99"/>
      <c r="AF1157" s="99"/>
      <c r="AG1157" s="99"/>
      <c r="AH1157" s="99"/>
      <c r="AI1157" s="99"/>
      <c r="AJ1157" s="99"/>
      <c r="AK1157" s="99"/>
      <c r="AL1157" s="99"/>
      <c r="AM1157" s="99"/>
    </row>
    <row r="1158" spans="1:39" s="97" customFormat="1" ht="13.5">
      <c r="A1158" s="774"/>
      <c r="B1158" s="144">
        <v>1118</v>
      </c>
      <c r="C1158" s="768" t="s">
        <v>1825</v>
      </c>
      <c r="D1158" s="351" t="s">
        <v>1952</v>
      </c>
      <c r="E1158" s="212" t="s">
        <v>1151</v>
      </c>
      <c r="F1158" s="144">
        <v>2</v>
      </c>
      <c r="G1158" s="169" t="s">
        <v>309</v>
      </c>
      <c r="H1158" s="169">
        <v>2019.08</v>
      </c>
      <c r="I1158" s="169">
        <v>8.5</v>
      </c>
      <c r="J1158" s="429"/>
      <c r="K1158" s="101"/>
      <c r="L1158" s="101"/>
      <c r="M1158" s="331"/>
      <c r="N1158" s="46"/>
      <c r="O1158" s="155" t="s">
        <v>1462</v>
      </c>
      <c r="P1158" s="110"/>
      <c r="Q1158" s="110"/>
      <c r="R1158" s="110"/>
      <c r="S1158" s="110"/>
      <c r="T1158" s="110"/>
      <c r="U1158" s="110"/>
      <c r="V1158" s="108"/>
      <c r="W1158"/>
      <c r="X1158" s="110"/>
      <c r="Y1158" s="99"/>
      <c r="Z1158"/>
      <c r="AA1158" s="99"/>
      <c r="AB1158" s="98">
        <f t="shared" si="20"/>
        <v>0</v>
      </c>
      <c r="AC1158" s="99"/>
      <c r="AD1158" s="99"/>
      <c r="AE1158" s="99"/>
      <c r="AF1158" s="99"/>
      <c r="AG1158" s="99"/>
      <c r="AH1158" s="99"/>
      <c r="AI1158" s="99"/>
      <c r="AJ1158" s="99"/>
      <c r="AK1158" s="99"/>
      <c r="AL1158" s="99"/>
      <c r="AM1158" s="99"/>
    </row>
    <row r="1159" spans="1:39" s="97" customFormat="1" ht="13.5">
      <c r="A1159" s="233">
        <v>97</v>
      </c>
      <c r="B1159" s="144">
        <v>1119</v>
      </c>
      <c r="C1159" s="768" t="s">
        <v>1825</v>
      </c>
      <c r="D1159" s="351" t="s">
        <v>1954</v>
      </c>
      <c r="E1159" s="212" t="s">
        <v>1955</v>
      </c>
      <c r="F1159" s="144">
        <v>3</v>
      </c>
      <c r="G1159" s="169" t="s">
        <v>309</v>
      </c>
      <c r="H1159" s="169">
        <v>2019.12</v>
      </c>
      <c r="I1159" s="782">
        <v>11</v>
      </c>
      <c r="J1159" s="429"/>
      <c r="K1159" s="101"/>
      <c r="L1159" s="101"/>
      <c r="M1159" s="195">
        <v>11</v>
      </c>
      <c r="N1159" s="173">
        <v>22</v>
      </c>
      <c r="O1159" s="155" t="s">
        <v>1462</v>
      </c>
      <c r="P1159" s="110"/>
      <c r="Q1159" s="110"/>
      <c r="R1159" s="110"/>
      <c r="S1159" s="110"/>
      <c r="T1159" s="110"/>
      <c r="U1159" s="110"/>
      <c r="V1159" s="108"/>
      <c r="W1159"/>
      <c r="X1159" s="110"/>
      <c r="Y1159" s="124"/>
      <c r="Z1159"/>
      <c r="AA1159" s="99"/>
      <c r="AB1159" s="98">
        <f t="shared" si="20"/>
        <v>0</v>
      </c>
      <c r="AC1159" s="99"/>
      <c r="AD1159" s="99"/>
      <c r="AE1159" s="99"/>
      <c r="AF1159" s="99"/>
      <c r="AG1159" s="99"/>
      <c r="AH1159" s="99"/>
      <c r="AI1159" s="99"/>
      <c r="AJ1159" s="99"/>
      <c r="AK1159" s="99"/>
      <c r="AL1159" s="99"/>
      <c r="AM1159" s="99"/>
    </row>
    <row r="1160" spans="1:39" s="97" customFormat="1" ht="13.5">
      <c r="A1160" s="233">
        <v>99</v>
      </c>
      <c r="B1160" s="144">
        <v>1120</v>
      </c>
      <c r="C1160" s="768" t="s">
        <v>1825</v>
      </c>
      <c r="D1160" s="351" t="s">
        <v>1956</v>
      </c>
      <c r="E1160" s="212" t="s">
        <v>1957</v>
      </c>
      <c r="F1160" s="144">
        <v>1</v>
      </c>
      <c r="G1160" s="169" t="s">
        <v>309</v>
      </c>
      <c r="H1160" s="169">
        <v>2019.12</v>
      </c>
      <c r="I1160" s="782">
        <v>6</v>
      </c>
      <c r="J1160" s="429"/>
      <c r="K1160" s="101"/>
      <c r="L1160" s="101"/>
      <c r="M1160" s="195">
        <v>6</v>
      </c>
      <c r="N1160" s="173">
        <v>13.8</v>
      </c>
      <c r="O1160" s="155" t="s">
        <v>1462</v>
      </c>
      <c r="P1160" s="110"/>
      <c r="Q1160" s="110"/>
      <c r="R1160" s="110"/>
      <c r="S1160" s="110"/>
      <c r="T1160" s="110"/>
      <c r="U1160" s="110"/>
      <c r="V1160" s="108"/>
      <c r="W1160" t="s">
        <v>1958</v>
      </c>
      <c r="X1160" s="110"/>
      <c r="Y1160" s="99"/>
      <c r="Z1160"/>
      <c r="AA1160" s="99"/>
      <c r="AB1160" s="98">
        <f t="shared" si="20"/>
        <v>-1.8000000000000007</v>
      </c>
      <c r="AC1160" s="99"/>
      <c r="AD1160" s="99"/>
      <c r="AE1160" s="99"/>
      <c r="AF1160" s="99"/>
      <c r="AG1160" s="99"/>
      <c r="AH1160" s="99"/>
      <c r="AI1160" s="99"/>
      <c r="AJ1160" s="99"/>
      <c r="AK1160" s="99"/>
      <c r="AL1160" s="99"/>
      <c r="AM1160" s="99"/>
    </row>
    <row r="1161" spans="1:39" s="97" customFormat="1" ht="13.5">
      <c r="A1161" s="236">
        <v>100</v>
      </c>
      <c r="B1161" s="144">
        <v>1121</v>
      </c>
      <c r="C1161" s="768" t="s">
        <v>1825</v>
      </c>
      <c r="D1161" s="351" t="s">
        <v>1959</v>
      </c>
      <c r="E1161" s="212" t="s">
        <v>1960</v>
      </c>
      <c r="F1161" s="144">
        <v>0.47</v>
      </c>
      <c r="G1161" s="169" t="s">
        <v>309</v>
      </c>
      <c r="H1161" s="777">
        <v>2019.1</v>
      </c>
      <c r="I1161" s="169">
        <v>2.82</v>
      </c>
      <c r="J1161" s="429"/>
      <c r="K1161" s="101"/>
      <c r="L1161" s="101"/>
      <c r="M1161" s="328">
        <v>5.64</v>
      </c>
      <c r="N1161" s="46">
        <v>17.3</v>
      </c>
      <c r="O1161" s="155" t="s">
        <v>1534</v>
      </c>
      <c r="P1161" s="110"/>
      <c r="Q1161" s="110"/>
      <c r="R1161" s="110"/>
      <c r="S1161" s="110"/>
      <c r="T1161" s="110"/>
      <c r="U1161" s="110"/>
      <c r="V1161" s="108"/>
      <c r="W1161" t="s">
        <v>1961</v>
      </c>
      <c r="X1161" s="110"/>
      <c r="Y1161" s="99"/>
      <c r="Z1161"/>
      <c r="AA1161" s="99"/>
      <c r="AB1161" s="98">
        <f t="shared" si="20"/>
        <v>-6.020000000000001</v>
      </c>
      <c r="AC1161" s="99"/>
      <c r="AD1161" s="99"/>
      <c r="AE1161" s="99"/>
      <c r="AF1161" s="99"/>
      <c r="AG1161" s="99"/>
      <c r="AH1161" s="99"/>
      <c r="AI1161" s="99"/>
      <c r="AJ1161" s="99"/>
      <c r="AK1161" s="99"/>
      <c r="AL1161" s="99"/>
      <c r="AM1161" s="99"/>
    </row>
    <row r="1162" spans="1:39" s="97" customFormat="1" ht="13.5">
      <c r="A1162" s="774"/>
      <c r="B1162" s="144">
        <v>1122</v>
      </c>
      <c r="C1162" s="768" t="s">
        <v>1825</v>
      </c>
      <c r="D1162" s="351" t="s">
        <v>1959</v>
      </c>
      <c r="E1162" s="212" t="s">
        <v>1962</v>
      </c>
      <c r="F1162" s="144">
        <v>0.47</v>
      </c>
      <c r="G1162" s="169" t="s">
        <v>309</v>
      </c>
      <c r="H1162" s="777">
        <v>2019.1</v>
      </c>
      <c r="I1162" s="169">
        <v>2.82</v>
      </c>
      <c r="J1162" s="429"/>
      <c r="K1162" s="101"/>
      <c r="L1162" s="101"/>
      <c r="M1162" s="331"/>
      <c r="N1162" s="46"/>
      <c r="O1162" s="155" t="s">
        <v>1534</v>
      </c>
      <c r="P1162" s="110"/>
      <c r="Q1162" s="110"/>
      <c r="R1162" s="110"/>
      <c r="S1162" s="110"/>
      <c r="T1162" s="110"/>
      <c r="U1162" s="110"/>
      <c r="V1162" s="108"/>
      <c r="W1162"/>
      <c r="X1162" s="110"/>
      <c r="Y1162" s="99"/>
      <c r="Z1162"/>
      <c r="AA1162" s="99"/>
      <c r="AB1162" s="98">
        <f t="shared" si="20"/>
        <v>0</v>
      </c>
      <c r="AC1162" s="99"/>
      <c r="AD1162" s="99"/>
      <c r="AE1162" s="99"/>
      <c r="AF1162" s="99"/>
      <c r="AG1162" s="99"/>
      <c r="AH1162" s="99"/>
      <c r="AI1162" s="99"/>
      <c r="AJ1162" s="99"/>
      <c r="AK1162" s="99"/>
      <c r="AL1162" s="99"/>
      <c r="AM1162" s="99"/>
    </row>
    <row r="1163" spans="1:39" s="97" customFormat="1" ht="13.5">
      <c r="A1163" s="236">
        <v>104</v>
      </c>
      <c r="B1163" s="144">
        <v>1123</v>
      </c>
      <c r="C1163" s="768" t="s">
        <v>1825</v>
      </c>
      <c r="D1163" s="351" t="s">
        <v>1963</v>
      </c>
      <c r="E1163" s="212" t="s">
        <v>934</v>
      </c>
      <c r="F1163" s="144">
        <v>2</v>
      </c>
      <c r="G1163" s="144" t="s">
        <v>1943</v>
      </c>
      <c r="H1163" s="426">
        <v>2019.1</v>
      </c>
      <c r="I1163" s="782">
        <v>8.5</v>
      </c>
      <c r="J1163" s="429"/>
      <c r="K1163" s="101"/>
      <c r="L1163" s="101"/>
      <c r="M1163" s="328">
        <v>17</v>
      </c>
      <c r="N1163" s="46">
        <v>37.5</v>
      </c>
      <c r="O1163" s="155" t="s">
        <v>1534</v>
      </c>
      <c r="P1163" s="110"/>
      <c r="Q1163" s="110"/>
      <c r="R1163" s="110"/>
      <c r="S1163" s="110"/>
      <c r="T1163" s="110"/>
      <c r="U1163" s="110"/>
      <c r="V1163" s="108"/>
      <c r="W1163"/>
      <c r="X1163" s="110"/>
      <c r="Y1163" s="99"/>
      <c r="Z1163"/>
      <c r="AA1163" s="99"/>
      <c r="AB1163" s="98">
        <f t="shared" si="20"/>
        <v>-3.5</v>
      </c>
      <c r="AC1163" s="99"/>
      <c r="AD1163" s="99"/>
      <c r="AE1163" s="99"/>
      <c r="AF1163" s="99"/>
      <c r="AG1163" s="99"/>
      <c r="AH1163" s="99"/>
      <c r="AI1163" s="99"/>
      <c r="AJ1163" s="99"/>
      <c r="AK1163" s="99"/>
      <c r="AL1163" s="99"/>
      <c r="AM1163" s="99"/>
    </row>
    <row r="1164" spans="1:39" s="97" customFormat="1" ht="13.5">
      <c r="A1164" s="774"/>
      <c r="B1164" s="144">
        <v>1124</v>
      </c>
      <c r="C1164" s="768" t="s">
        <v>1825</v>
      </c>
      <c r="D1164" s="351" t="s">
        <v>1963</v>
      </c>
      <c r="E1164" s="212" t="s">
        <v>934</v>
      </c>
      <c r="F1164" s="144">
        <v>2</v>
      </c>
      <c r="G1164" s="144" t="s">
        <v>1943</v>
      </c>
      <c r="H1164" s="426">
        <v>2019.1</v>
      </c>
      <c r="I1164" s="169">
        <v>8.5</v>
      </c>
      <c r="J1164" s="429"/>
      <c r="K1164" s="101"/>
      <c r="L1164" s="101"/>
      <c r="M1164" s="331"/>
      <c r="N1164" s="46"/>
      <c r="O1164" s="155" t="s">
        <v>1534</v>
      </c>
      <c r="P1164" s="110"/>
      <c r="Q1164" s="110"/>
      <c r="R1164" s="110"/>
      <c r="S1164" s="110"/>
      <c r="T1164" s="110"/>
      <c r="U1164" s="110"/>
      <c r="V1164" s="108"/>
      <c r="W1164"/>
      <c r="X1164" s="110"/>
      <c r="Y1164" s="99"/>
      <c r="Z1164"/>
      <c r="AA1164" s="99"/>
      <c r="AB1164" s="98">
        <f t="shared" si="20"/>
        <v>0</v>
      </c>
      <c r="AC1164" s="99"/>
      <c r="AD1164" s="99"/>
      <c r="AE1164" s="99"/>
      <c r="AF1164" s="99"/>
      <c r="AG1164" s="99"/>
      <c r="AH1164" s="99"/>
      <c r="AI1164" s="99"/>
      <c r="AJ1164" s="99"/>
      <c r="AK1164" s="99"/>
      <c r="AL1164" s="99"/>
      <c r="AM1164" s="99"/>
    </row>
    <row r="1165" spans="1:39" s="97" customFormat="1" ht="13.5">
      <c r="A1165" s="233">
        <v>105</v>
      </c>
      <c r="B1165" s="144">
        <v>1125</v>
      </c>
      <c r="C1165" s="768" t="s">
        <v>1825</v>
      </c>
      <c r="D1165" s="351" t="s">
        <v>1964</v>
      </c>
      <c r="E1165" s="212" t="s">
        <v>1965</v>
      </c>
      <c r="F1165" s="144">
        <v>0.5</v>
      </c>
      <c r="G1165" s="169" t="s">
        <v>309</v>
      </c>
      <c r="H1165" s="426">
        <v>2019.11</v>
      </c>
      <c r="I1165" s="782">
        <v>3</v>
      </c>
      <c r="J1165" s="429"/>
      <c r="K1165" s="101"/>
      <c r="L1165" s="101"/>
      <c r="M1165" s="195">
        <v>3</v>
      </c>
      <c r="N1165" s="173">
        <v>9.8</v>
      </c>
      <c r="O1165" s="155" t="s">
        <v>128</v>
      </c>
      <c r="P1165" s="110"/>
      <c r="Q1165" s="110"/>
      <c r="R1165" s="110"/>
      <c r="S1165" s="110"/>
      <c r="T1165" s="110"/>
      <c r="U1165" s="110"/>
      <c r="V1165" s="108"/>
      <c r="W1165" t="s">
        <v>1966</v>
      </c>
      <c r="X1165" s="110"/>
      <c r="Y1165" s="99"/>
      <c r="Z1165"/>
      <c r="AA1165" s="99"/>
      <c r="AB1165" s="98">
        <f t="shared" si="20"/>
        <v>-3.8000000000000007</v>
      </c>
      <c r="AC1165" s="99"/>
      <c r="AD1165" s="99"/>
      <c r="AE1165" s="99"/>
      <c r="AF1165" s="99"/>
      <c r="AG1165" s="99"/>
      <c r="AH1165" s="99"/>
      <c r="AI1165" s="99"/>
      <c r="AJ1165" s="99"/>
      <c r="AK1165" s="99"/>
      <c r="AL1165" s="99"/>
      <c r="AM1165" s="99"/>
    </row>
    <row r="1166" spans="1:39" s="97" customFormat="1" ht="28.5" customHeight="1">
      <c r="A1166" s="236">
        <v>106</v>
      </c>
      <c r="B1166" s="144">
        <v>1126</v>
      </c>
      <c r="C1166" s="768" t="s">
        <v>1825</v>
      </c>
      <c r="D1166" s="351" t="s">
        <v>1967</v>
      </c>
      <c r="E1166" s="212" t="s">
        <v>1968</v>
      </c>
      <c r="F1166" s="144">
        <v>2</v>
      </c>
      <c r="G1166" s="169" t="s">
        <v>309</v>
      </c>
      <c r="H1166" s="777">
        <v>2019.1</v>
      </c>
      <c r="I1166" s="169">
        <v>8.5</v>
      </c>
      <c r="J1166" s="429"/>
      <c r="K1166" s="101"/>
      <c r="L1166" s="101"/>
      <c r="M1166" s="2">
        <v>17</v>
      </c>
      <c r="N1166" s="46">
        <v>34</v>
      </c>
      <c r="O1166" s="155" t="s">
        <v>128</v>
      </c>
      <c r="P1166" s="110"/>
      <c r="Q1166" s="110"/>
      <c r="R1166" s="110"/>
      <c r="S1166" s="110"/>
      <c r="T1166" s="110"/>
      <c r="U1166" s="110"/>
      <c r="V1166" s="108"/>
      <c r="W1166"/>
      <c r="X1166" s="110"/>
      <c r="Y1166" s="99"/>
      <c r="Z1166"/>
      <c r="AA1166" s="99"/>
      <c r="AB1166" s="98">
        <f t="shared" si="20"/>
        <v>0</v>
      </c>
      <c r="AC1166" s="99"/>
      <c r="AD1166" s="99"/>
      <c r="AE1166" s="99"/>
      <c r="AF1166" s="99"/>
      <c r="AG1166" s="99"/>
      <c r="AH1166" s="99"/>
      <c r="AI1166" s="99"/>
      <c r="AJ1166" s="99"/>
      <c r="AK1166" s="99"/>
      <c r="AL1166" s="99"/>
      <c r="AM1166" s="99"/>
    </row>
    <row r="1167" spans="1:39" s="97" customFormat="1" ht="28.5" customHeight="1">
      <c r="A1167" s="774"/>
      <c r="B1167" s="144">
        <v>1127</v>
      </c>
      <c r="C1167" s="768" t="s">
        <v>1825</v>
      </c>
      <c r="D1167" s="351" t="s">
        <v>1967</v>
      </c>
      <c r="E1167" s="212" t="s">
        <v>1968</v>
      </c>
      <c r="F1167" s="144">
        <v>2</v>
      </c>
      <c r="G1167" s="169" t="s">
        <v>309</v>
      </c>
      <c r="H1167" s="777">
        <v>2019.1</v>
      </c>
      <c r="I1167" s="169">
        <v>8.5</v>
      </c>
      <c r="J1167" s="429"/>
      <c r="K1167" s="101"/>
      <c r="L1167" s="101"/>
      <c r="M1167" s="2"/>
      <c r="N1167" s="46"/>
      <c r="O1167" s="155" t="s">
        <v>128</v>
      </c>
      <c r="P1167" s="110"/>
      <c r="Q1167" s="110"/>
      <c r="R1167" s="110"/>
      <c r="S1167" s="110"/>
      <c r="T1167" s="110"/>
      <c r="U1167" s="110"/>
      <c r="V1167" s="108"/>
      <c r="W1167"/>
      <c r="X1167" s="110"/>
      <c r="Y1167" s="99"/>
      <c r="Z1167"/>
      <c r="AA1167" s="99"/>
      <c r="AB1167" s="98">
        <f t="shared" si="20"/>
        <v>0</v>
      </c>
      <c r="AC1167" s="99"/>
      <c r="AD1167" s="99"/>
      <c r="AE1167" s="99"/>
      <c r="AF1167" s="99"/>
      <c r="AG1167" s="99"/>
      <c r="AH1167" s="99"/>
      <c r="AI1167" s="99"/>
      <c r="AJ1167" s="99"/>
      <c r="AK1167" s="99"/>
      <c r="AL1167" s="99"/>
      <c r="AM1167" s="99"/>
    </row>
    <row r="1168" spans="1:28" s="125" customFormat="1" ht="14.25">
      <c r="A1168" s="793">
        <v>107</v>
      </c>
      <c r="B1168" s="144">
        <v>1128</v>
      </c>
      <c r="C1168" s="794" t="s">
        <v>1825</v>
      </c>
      <c r="D1168" s="573" t="s">
        <v>1969</v>
      </c>
      <c r="E1168" s="573" t="s">
        <v>434</v>
      </c>
      <c r="F1168" s="373">
        <v>4</v>
      </c>
      <c r="G1168" s="373" t="s">
        <v>309</v>
      </c>
      <c r="H1168" s="373">
        <v>2019.08</v>
      </c>
      <c r="I1168" s="373">
        <v>13.5</v>
      </c>
      <c r="J1168" s="46"/>
      <c r="K1168" s="803"/>
      <c r="L1168" s="803"/>
      <c r="M1168" s="387">
        <v>11</v>
      </c>
      <c r="N1168" s="373">
        <v>22</v>
      </c>
      <c r="O1168" s="388" t="s">
        <v>1850</v>
      </c>
      <c r="P1168" s="805"/>
      <c r="Q1168" s="805"/>
      <c r="R1168" s="805"/>
      <c r="S1168" s="805"/>
      <c r="T1168" s="805"/>
      <c r="U1168" s="805"/>
      <c r="V1168" s="805"/>
      <c r="W1168" t="s">
        <v>1970</v>
      </c>
      <c r="X1168" s="805"/>
      <c r="Z1168"/>
      <c r="AB1168" s="98">
        <f t="shared" si="20"/>
        <v>0</v>
      </c>
    </row>
    <row r="1169" spans="1:28" ht="14.25">
      <c r="A1169" s="92">
        <v>1</v>
      </c>
      <c r="B1169" s="144">
        <v>1129</v>
      </c>
      <c r="C1169" s="351" t="s">
        <v>1971</v>
      </c>
      <c r="D1169" s="351" t="s">
        <v>1972</v>
      </c>
      <c r="E1169" s="725" t="s">
        <v>1973</v>
      </c>
      <c r="F1169" s="182">
        <v>3</v>
      </c>
      <c r="G1169" s="2" t="s">
        <v>1294</v>
      </c>
      <c r="H1169">
        <v>43709</v>
      </c>
      <c r="I1169" s="750">
        <v>11</v>
      </c>
      <c r="J1169" s="814">
        <v>11</v>
      </c>
      <c r="M1169" s="169">
        <v>11</v>
      </c>
      <c r="N1169" s="36">
        <v>23</v>
      </c>
      <c r="O1169" s="68" t="s">
        <v>38</v>
      </c>
      <c r="P1169" s="32"/>
      <c r="Q1169" s="32"/>
      <c r="R1169" s="32"/>
      <c r="S1169" s="32"/>
      <c r="T1169" s="32"/>
      <c r="U1169" s="32"/>
      <c r="V1169" s="32"/>
      <c r="AB1169" s="98">
        <f t="shared" si="20"/>
        <v>-1</v>
      </c>
    </row>
    <row r="1170" spans="1:28" ht="14.25">
      <c r="A1170" s="808">
        <v>3</v>
      </c>
      <c r="B1170" s="144">
        <v>1130</v>
      </c>
      <c r="C1170" s="212" t="s">
        <v>1971</v>
      </c>
      <c r="D1170" s="212" t="s">
        <v>1974</v>
      </c>
      <c r="E1170" t="s">
        <v>1975</v>
      </c>
      <c r="F1170" s="182">
        <v>3</v>
      </c>
      <c r="G1170" s="144" t="s">
        <v>35</v>
      </c>
      <c r="H1170">
        <v>43678</v>
      </c>
      <c r="I1170" s="46">
        <v>11</v>
      </c>
      <c r="J1170" s="815">
        <v>11</v>
      </c>
      <c r="K1170" s="46"/>
      <c r="L1170" s="46"/>
      <c r="M1170" s="144">
        <v>11</v>
      </c>
      <c r="N1170" s="46">
        <v>23</v>
      </c>
      <c r="O1170" s="816" t="s">
        <v>38</v>
      </c>
      <c r="P1170" s="817"/>
      <c r="Q1170" s="817"/>
      <c r="R1170" s="817"/>
      <c r="S1170" s="817"/>
      <c r="T1170" s="817"/>
      <c r="U1170" s="817"/>
      <c r="V1170" s="817"/>
      <c r="AB1170" s="98">
        <f t="shared" si="20"/>
        <v>-1</v>
      </c>
    </row>
    <row r="1171" spans="1:28" ht="14.25">
      <c r="A1171" s="92">
        <v>4</v>
      </c>
      <c r="B1171" s="144">
        <v>1131</v>
      </c>
      <c r="C1171" s="351" t="s">
        <v>1971</v>
      </c>
      <c r="D1171" s="351" t="s">
        <v>1976</v>
      </c>
      <c r="E1171" s="725" t="s">
        <v>1977</v>
      </c>
      <c r="F1171" s="182">
        <v>1</v>
      </c>
      <c r="G1171" s="2" t="s">
        <v>35</v>
      </c>
      <c r="H1171">
        <v>43678</v>
      </c>
      <c r="I1171" s="750">
        <v>6</v>
      </c>
      <c r="J1171" s="818">
        <v>6</v>
      </c>
      <c r="M1171" s="169">
        <v>6</v>
      </c>
      <c r="N1171" s="750">
        <v>14.18</v>
      </c>
      <c r="O1171" s="68" t="s">
        <v>38</v>
      </c>
      <c r="P1171" s="32"/>
      <c r="Q1171" s="32"/>
      <c r="R1171" s="32"/>
      <c r="S1171" s="32"/>
      <c r="T1171" s="32"/>
      <c r="U1171" s="32"/>
      <c r="V1171" s="32"/>
      <c r="AB1171" s="98">
        <f t="shared" si="20"/>
        <v>-2.1799999999999997</v>
      </c>
    </row>
    <row r="1172" spans="1:28" ht="14.25">
      <c r="A1172" s="92">
        <v>5</v>
      </c>
      <c r="B1172" s="144">
        <v>1132</v>
      </c>
      <c r="C1172" s="351" t="s">
        <v>1971</v>
      </c>
      <c r="D1172" s="742" t="s">
        <v>1978</v>
      </c>
      <c r="E1172" s="725" t="s">
        <v>1979</v>
      </c>
      <c r="F1172" s="182">
        <v>2</v>
      </c>
      <c r="G1172" s="2" t="s">
        <v>1980</v>
      </c>
      <c r="H1172">
        <v>43678</v>
      </c>
      <c r="I1172" s="750">
        <v>8.5</v>
      </c>
      <c r="J1172" s="818">
        <v>8.5</v>
      </c>
      <c r="M1172" s="2">
        <v>17</v>
      </c>
      <c r="N1172" s="46">
        <v>70</v>
      </c>
      <c r="O1172" s="68" t="s">
        <v>38</v>
      </c>
      <c r="P1172" s="32"/>
      <c r="Q1172" s="32"/>
      <c r="R1172" s="32"/>
      <c r="S1172" s="32"/>
      <c r="T1172" s="32"/>
      <c r="U1172" s="32"/>
      <c r="V1172" s="32"/>
      <c r="AB1172" s="98">
        <f t="shared" si="20"/>
        <v>-36</v>
      </c>
    </row>
    <row r="1173" spans="1:28" ht="14.25">
      <c r="A1173" s="92"/>
      <c r="B1173" s="144">
        <v>1133</v>
      </c>
      <c r="C1173" s="351" t="s">
        <v>1971</v>
      </c>
      <c r="D1173" s="743"/>
      <c r="E1173" s="725" t="s">
        <v>1979</v>
      </c>
      <c r="F1173" s="182">
        <v>2</v>
      </c>
      <c r="G1173" s="2" t="s">
        <v>1980</v>
      </c>
      <c r="H1173" t="s">
        <v>997</v>
      </c>
      <c r="I1173" s="750">
        <v>8.5</v>
      </c>
      <c r="J1173" s="818">
        <v>8.5</v>
      </c>
      <c r="N1173" s="46"/>
      <c r="O1173" s="68" t="s">
        <v>38</v>
      </c>
      <c r="P1173" s="32"/>
      <c r="Q1173" s="32"/>
      <c r="R1173" s="32"/>
      <c r="S1173" s="32"/>
      <c r="T1173" s="32"/>
      <c r="U1173" s="32"/>
      <c r="V1173" s="32"/>
      <c r="AB1173" s="98">
        <f t="shared" si="20"/>
        <v>0</v>
      </c>
    </row>
    <row r="1174" spans="1:28" ht="14.25">
      <c r="A1174" s="92">
        <v>6</v>
      </c>
      <c r="B1174" s="144">
        <v>1134</v>
      </c>
      <c r="C1174" s="351" t="s">
        <v>1971</v>
      </c>
      <c r="D1174" s="756" t="s">
        <v>1981</v>
      </c>
      <c r="E1174" s="725" t="s">
        <v>74</v>
      </c>
      <c r="F1174" s="182">
        <v>4</v>
      </c>
      <c r="G1174" s="2" t="s">
        <v>1982</v>
      </c>
      <c r="H1174">
        <v>43709</v>
      </c>
      <c r="I1174" s="750">
        <v>13.5</v>
      </c>
      <c r="J1174" s="818">
        <v>13.5</v>
      </c>
      <c r="M1174" s="2">
        <v>27</v>
      </c>
      <c r="N1174" s="46">
        <v>63</v>
      </c>
      <c r="O1174" s="68" t="s">
        <v>38</v>
      </c>
      <c r="P1174" s="32"/>
      <c r="Q1174" s="32"/>
      <c r="R1174" s="32"/>
      <c r="S1174" s="32"/>
      <c r="T1174" s="32"/>
      <c r="U1174" s="32"/>
      <c r="V1174" s="32"/>
      <c r="AB1174" s="98">
        <f t="shared" si="20"/>
        <v>-9</v>
      </c>
    </row>
    <row r="1175" spans="1:28" ht="14.25">
      <c r="A1175" s="92"/>
      <c r="B1175" s="144">
        <v>1135</v>
      </c>
      <c r="C1175" s="351" t="s">
        <v>1971</v>
      </c>
      <c r="D1175" s="765"/>
      <c r="E1175" s="725" t="s">
        <v>74</v>
      </c>
      <c r="F1175" s="182">
        <v>4</v>
      </c>
      <c r="G1175" s="2" t="s">
        <v>1982</v>
      </c>
      <c r="H1175">
        <v>43709</v>
      </c>
      <c r="I1175" s="750">
        <v>13.5</v>
      </c>
      <c r="J1175" s="818">
        <v>13.5</v>
      </c>
      <c r="N1175" s="46"/>
      <c r="O1175" s="68" t="s">
        <v>38</v>
      </c>
      <c r="P1175" s="32"/>
      <c r="Q1175" s="32"/>
      <c r="R1175" s="32"/>
      <c r="S1175" s="32"/>
      <c r="T1175" s="32"/>
      <c r="U1175" s="32"/>
      <c r="V1175" s="32"/>
      <c r="AB1175" s="98">
        <f t="shared" si="20"/>
        <v>0</v>
      </c>
    </row>
    <row r="1176" spans="1:28" ht="14.25">
      <c r="A1176" s="92">
        <v>7</v>
      </c>
      <c r="B1176" s="144">
        <v>1136</v>
      </c>
      <c r="C1176" s="351" t="s">
        <v>1971</v>
      </c>
      <c r="D1176" s="351" t="s">
        <v>1983</v>
      </c>
      <c r="E1176" s="725" t="s">
        <v>1984</v>
      </c>
      <c r="F1176" s="182">
        <v>2</v>
      </c>
      <c r="G1176" s="2" t="s">
        <v>1985</v>
      </c>
      <c r="H1176">
        <v>43739</v>
      </c>
      <c r="I1176" s="750">
        <v>8.5</v>
      </c>
      <c r="J1176" s="818">
        <v>8.5</v>
      </c>
      <c r="M1176" s="169">
        <v>8.5</v>
      </c>
      <c r="N1176" s="750">
        <v>29.5</v>
      </c>
      <c r="O1176" s="68" t="s">
        <v>38</v>
      </c>
      <c r="P1176" s="32"/>
      <c r="Q1176" s="32"/>
      <c r="R1176" s="32"/>
      <c r="S1176" s="32"/>
      <c r="T1176" s="32"/>
      <c r="U1176" s="32"/>
      <c r="V1176" s="32"/>
      <c r="AB1176" s="98">
        <f t="shared" si="20"/>
        <v>-12.5</v>
      </c>
    </row>
    <row r="1177" spans="1:28" ht="14.25">
      <c r="A1177" s="809">
        <v>8</v>
      </c>
      <c r="B1177" s="144">
        <v>1137</v>
      </c>
      <c r="C1177" s="573" t="s">
        <v>1971</v>
      </c>
      <c r="D1177" s="810" t="s">
        <v>1986</v>
      </c>
      <c r="E1177" t="s">
        <v>1468</v>
      </c>
      <c r="F1177" s="182">
        <v>4</v>
      </c>
      <c r="G1177" s="373" t="s">
        <v>35</v>
      </c>
      <c r="H1177">
        <v>43739</v>
      </c>
      <c r="I1177" s="710">
        <v>13.5</v>
      </c>
      <c r="J1177" s="819">
        <v>13.5</v>
      </c>
      <c r="K1177" s="803"/>
      <c r="L1177" s="803"/>
      <c r="M1177" s="804">
        <v>26.89</v>
      </c>
      <c r="N1177" s="46">
        <v>53.78</v>
      </c>
      <c r="O1177" s="820" t="s">
        <v>38</v>
      </c>
      <c r="P1177" s="821"/>
      <c r="Q1177" s="821"/>
      <c r="R1177" s="821"/>
      <c r="S1177" s="821"/>
      <c r="T1177" s="821"/>
      <c r="U1177" s="821"/>
      <c r="V1177" s="821"/>
      <c r="W1177" t="s">
        <v>1987</v>
      </c>
      <c r="AB1177" s="98">
        <f t="shared" si="20"/>
        <v>0</v>
      </c>
    </row>
    <row r="1178" spans="1:28" ht="14.25">
      <c r="A1178" s="809"/>
      <c r="B1178" s="144">
        <v>1138</v>
      </c>
      <c r="C1178" s="573" t="s">
        <v>1971</v>
      </c>
      <c r="D1178" s="811"/>
      <c r="E1178" t="s">
        <v>1468</v>
      </c>
      <c r="F1178" s="182">
        <v>4</v>
      </c>
      <c r="G1178" s="373" t="s">
        <v>35</v>
      </c>
      <c r="H1178">
        <v>43739</v>
      </c>
      <c r="I1178" s="710">
        <v>13.5</v>
      </c>
      <c r="J1178" s="819">
        <v>13.5</v>
      </c>
      <c r="K1178" s="803"/>
      <c r="L1178" s="803"/>
      <c r="M1178" s="806"/>
      <c r="N1178" s="46"/>
      <c r="O1178" s="820" t="s">
        <v>38</v>
      </c>
      <c r="P1178" s="821"/>
      <c r="Q1178" s="821"/>
      <c r="R1178" s="821"/>
      <c r="S1178" s="821"/>
      <c r="T1178" s="821"/>
      <c r="U1178" s="821"/>
      <c r="V1178" s="821"/>
      <c r="AB1178" s="98">
        <f t="shared" si="20"/>
        <v>0</v>
      </c>
    </row>
    <row r="1179" spans="1:28" ht="14.25">
      <c r="A1179" s="92">
        <v>9</v>
      </c>
      <c r="B1179" s="144">
        <v>1139</v>
      </c>
      <c r="C1179" s="351" t="s">
        <v>1971</v>
      </c>
      <c r="D1179" s="351" t="s">
        <v>1988</v>
      </c>
      <c r="E1179" s="725" t="s">
        <v>1989</v>
      </c>
      <c r="F1179" s="182">
        <v>2</v>
      </c>
      <c r="G1179" s="2" t="s">
        <v>1990</v>
      </c>
      <c r="H1179">
        <v>43678</v>
      </c>
      <c r="I1179" s="750">
        <v>8.5</v>
      </c>
      <c r="J1179" s="818">
        <v>8.5</v>
      </c>
      <c r="M1179" s="169">
        <v>8.5</v>
      </c>
      <c r="N1179" s="750">
        <v>35</v>
      </c>
      <c r="O1179" s="68" t="s">
        <v>128</v>
      </c>
      <c r="P1179" s="32"/>
      <c r="Q1179" s="32"/>
      <c r="R1179" s="32"/>
      <c r="S1179" s="32"/>
      <c r="T1179" s="32"/>
      <c r="U1179" s="32"/>
      <c r="V1179" s="32"/>
      <c r="W1179" t="s">
        <v>1991</v>
      </c>
      <c r="AB1179" s="98">
        <f t="shared" si="20"/>
        <v>-18</v>
      </c>
    </row>
    <row r="1180" spans="1:28" ht="14.25">
      <c r="A1180" s="92">
        <v>10</v>
      </c>
      <c r="B1180" s="144">
        <v>1140</v>
      </c>
      <c r="C1180" s="351" t="s">
        <v>1971</v>
      </c>
      <c r="D1180" s="351" t="s">
        <v>1992</v>
      </c>
      <c r="E1180" s="725" t="s">
        <v>1993</v>
      </c>
      <c r="F1180" s="182">
        <v>2.5</v>
      </c>
      <c r="G1180" s="2" t="s">
        <v>1994</v>
      </c>
      <c r="H1180">
        <v>43739</v>
      </c>
      <c r="I1180" s="750">
        <v>9.75</v>
      </c>
      <c r="J1180" s="818">
        <v>9.75</v>
      </c>
      <c r="M1180" s="169">
        <v>9.75</v>
      </c>
      <c r="N1180" s="750">
        <v>46.96</v>
      </c>
      <c r="O1180" s="68" t="s">
        <v>1995</v>
      </c>
      <c r="P1180" s="32"/>
      <c r="Q1180" s="32"/>
      <c r="R1180" s="32"/>
      <c r="S1180" s="32"/>
      <c r="T1180" s="32"/>
      <c r="U1180" s="32"/>
      <c r="V1180" s="32"/>
      <c r="AB1180" s="98">
        <f t="shared" si="20"/>
        <v>-27.46</v>
      </c>
    </row>
    <row r="1181" spans="1:28" ht="14.25">
      <c r="A1181" s="92">
        <v>11</v>
      </c>
      <c r="B1181" s="144">
        <v>1141</v>
      </c>
      <c r="C1181" s="351" t="s">
        <v>1971</v>
      </c>
      <c r="D1181" s="351" t="s">
        <v>1996</v>
      </c>
      <c r="E1181" s="725" t="s">
        <v>1997</v>
      </c>
      <c r="F1181" s="182">
        <v>1</v>
      </c>
      <c r="G1181" s="2" t="s">
        <v>35</v>
      </c>
      <c r="H1181">
        <v>43678</v>
      </c>
      <c r="I1181" s="750">
        <v>6</v>
      </c>
      <c r="J1181" s="818">
        <v>6</v>
      </c>
      <c r="M1181" s="169">
        <v>6</v>
      </c>
      <c r="N1181" s="750">
        <v>17.2</v>
      </c>
      <c r="O1181" s="68" t="s">
        <v>38</v>
      </c>
      <c r="P1181" s="32"/>
      <c r="Q1181" s="32"/>
      <c r="R1181" s="32"/>
      <c r="S1181" s="32"/>
      <c r="T1181" s="32"/>
      <c r="U1181" s="32"/>
      <c r="V1181" s="32"/>
      <c r="AB1181" s="98">
        <f t="shared" si="20"/>
        <v>-5.199999999999999</v>
      </c>
    </row>
    <row r="1182" spans="1:28" ht="14.25">
      <c r="A1182" s="92">
        <v>12</v>
      </c>
      <c r="B1182" s="144">
        <v>1142</v>
      </c>
      <c r="C1182" s="351" t="s">
        <v>1971</v>
      </c>
      <c r="D1182" s="351" t="s">
        <v>1998</v>
      </c>
      <c r="E1182" s="725" t="s">
        <v>74</v>
      </c>
      <c r="F1182" s="182">
        <v>4</v>
      </c>
      <c r="G1182" s="2" t="s">
        <v>35</v>
      </c>
      <c r="H1182">
        <v>43647</v>
      </c>
      <c r="I1182" s="750">
        <v>13.5</v>
      </c>
      <c r="J1182" s="818">
        <v>13.5</v>
      </c>
      <c r="M1182" s="169">
        <v>13.5</v>
      </c>
      <c r="N1182" s="750">
        <v>27</v>
      </c>
      <c r="O1182" s="68" t="s">
        <v>38</v>
      </c>
      <c r="P1182" s="32"/>
      <c r="Q1182" s="32"/>
      <c r="R1182" s="32"/>
      <c r="S1182" s="32"/>
      <c r="T1182" s="32"/>
      <c r="U1182" s="32"/>
      <c r="V1182" s="32"/>
      <c r="AB1182" s="98">
        <f t="shared" si="20"/>
        <v>0</v>
      </c>
    </row>
    <row r="1183" spans="1:28" ht="14.25">
      <c r="A1183" s="92">
        <v>13</v>
      </c>
      <c r="B1183" s="144">
        <v>1143</v>
      </c>
      <c r="C1183" s="351" t="s">
        <v>1971</v>
      </c>
      <c r="D1183" s="351" t="s">
        <v>1999</v>
      </c>
      <c r="E1183" s="725" t="s">
        <v>493</v>
      </c>
      <c r="F1183" s="182">
        <v>1</v>
      </c>
      <c r="G1183" s="2" t="s">
        <v>309</v>
      </c>
      <c r="H1183">
        <v>43617</v>
      </c>
      <c r="I1183" s="750">
        <v>6</v>
      </c>
      <c r="J1183" s="818">
        <v>6</v>
      </c>
      <c r="M1183" s="169">
        <v>6</v>
      </c>
      <c r="N1183" s="750">
        <v>16.8</v>
      </c>
      <c r="O1183" s="68" t="s">
        <v>1462</v>
      </c>
      <c r="P1183" s="32"/>
      <c r="Q1183" s="32"/>
      <c r="R1183" s="32"/>
      <c r="S1183" s="32"/>
      <c r="T1183" s="32"/>
      <c r="U1183" s="32"/>
      <c r="V1183" s="32"/>
      <c r="AB1183" s="98">
        <f t="shared" si="20"/>
        <v>-4.800000000000001</v>
      </c>
    </row>
    <row r="1184" spans="1:28" ht="14.25">
      <c r="A1184" s="92">
        <v>14</v>
      </c>
      <c r="B1184" s="144">
        <v>1144</v>
      </c>
      <c r="C1184" s="351" t="s">
        <v>1971</v>
      </c>
      <c r="D1184" s="742" t="s">
        <v>2000</v>
      </c>
      <c r="E1184" s="725" t="s">
        <v>934</v>
      </c>
      <c r="F1184" s="182">
        <v>2</v>
      </c>
      <c r="G1184" s="2" t="s">
        <v>2001</v>
      </c>
      <c r="H1184">
        <v>43678</v>
      </c>
      <c r="I1184" s="750">
        <v>8.5</v>
      </c>
      <c r="J1184" s="818">
        <v>8.5</v>
      </c>
      <c r="M1184" s="2">
        <v>47</v>
      </c>
      <c r="N1184" s="46">
        <v>94</v>
      </c>
      <c r="O1184" s="68" t="s">
        <v>38</v>
      </c>
      <c r="P1184" s="32"/>
      <c r="Q1184" s="32"/>
      <c r="R1184" s="32"/>
      <c r="S1184" s="32"/>
      <c r="T1184" s="32"/>
      <c r="U1184" s="32"/>
      <c r="V1184" s="32"/>
      <c r="AB1184" s="98">
        <f t="shared" si="20"/>
        <v>0</v>
      </c>
    </row>
    <row r="1185" spans="1:28" ht="14.25">
      <c r="A1185" s="92"/>
      <c r="B1185" s="144">
        <v>1145</v>
      </c>
      <c r="C1185" s="351" t="s">
        <v>1971</v>
      </c>
      <c r="D1185" s="812"/>
      <c r="E1185" s="725" t="s">
        <v>934</v>
      </c>
      <c r="F1185" s="182">
        <v>2</v>
      </c>
      <c r="G1185" s="2" t="s">
        <v>2001</v>
      </c>
      <c r="H1185">
        <v>43678</v>
      </c>
      <c r="I1185" s="750">
        <v>8.5</v>
      </c>
      <c r="J1185" s="818">
        <v>8.5</v>
      </c>
      <c r="N1185" s="46"/>
      <c r="O1185" s="68" t="s">
        <v>38</v>
      </c>
      <c r="P1185" s="32"/>
      <c r="Q1185" s="32"/>
      <c r="R1185" s="32"/>
      <c r="S1185" s="32"/>
      <c r="T1185" s="32"/>
      <c r="U1185" s="32"/>
      <c r="V1185" s="32"/>
      <c r="AB1185" s="98">
        <f t="shared" si="20"/>
        <v>0</v>
      </c>
    </row>
    <row r="1186" spans="1:28" ht="14.25">
      <c r="A1186" s="92"/>
      <c r="B1186" s="144">
        <v>1146</v>
      </c>
      <c r="C1186" s="351" t="s">
        <v>1971</v>
      </c>
      <c r="D1186" s="812"/>
      <c r="E1186" s="725" t="s">
        <v>844</v>
      </c>
      <c r="F1186" s="182">
        <v>5</v>
      </c>
      <c r="G1186" s="2" t="s">
        <v>2002</v>
      </c>
      <c r="H1186">
        <v>43678</v>
      </c>
      <c r="I1186" s="750">
        <v>15</v>
      </c>
      <c r="J1186" s="818">
        <v>15</v>
      </c>
      <c r="N1186" s="46"/>
      <c r="O1186" s="68" t="s">
        <v>38</v>
      </c>
      <c r="P1186" s="32"/>
      <c r="Q1186" s="32"/>
      <c r="R1186" s="32"/>
      <c r="S1186" s="32"/>
      <c r="T1186" s="32"/>
      <c r="U1186" s="32"/>
      <c r="V1186" s="32"/>
      <c r="AB1186" s="98">
        <f t="shared" si="20"/>
        <v>0</v>
      </c>
    </row>
    <row r="1187" spans="1:28" ht="14.25">
      <c r="A1187" s="92"/>
      <c r="B1187" s="144">
        <v>1147</v>
      </c>
      <c r="C1187" s="351" t="s">
        <v>1971</v>
      </c>
      <c r="D1187" s="743"/>
      <c r="E1187" s="725" t="s">
        <v>844</v>
      </c>
      <c r="F1187" s="182">
        <v>5</v>
      </c>
      <c r="G1187" s="2" t="s">
        <v>2002</v>
      </c>
      <c r="H1187">
        <v>43678</v>
      </c>
      <c r="I1187" s="750">
        <v>15</v>
      </c>
      <c r="J1187" s="818">
        <v>15</v>
      </c>
      <c r="N1187" s="46"/>
      <c r="O1187" s="68" t="s">
        <v>38</v>
      </c>
      <c r="P1187" s="32"/>
      <c r="Q1187" s="32"/>
      <c r="R1187" s="32"/>
      <c r="S1187" s="32"/>
      <c r="T1187" s="32"/>
      <c r="U1187" s="32"/>
      <c r="V1187" s="32"/>
      <c r="AB1187" s="98">
        <f t="shared" si="20"/>
        <v>0</v>
      </c>
    </row>
    <row r="1188" spans="1:28" ht="14.25">
      <c r="A1188" s="809">
        <v>15</v>
      </c>
      <c r="B1188" s="144">
        <v>1148</v>
      </c>
      <c r="C1188" s="573" t="s">
        <v>1971</v>
      </c>
      <c r="D1188" s="810" t="s">
        <v>2003</v>
      </c>
      <c r="E1188" t="s">
        <v>942</v>
      </c>
      <c r="F1188" s="182">
        <v>3</v>
      </c>
      <c r="G1188" s="373" t="s">
        <v>35</v>
      </c>
      <c r="H1188">
        <v>43770</v>
      </c>
      <c r="I1188" s="710">
        <v>11</v>
      </c>
      <c r="J1188" s="819">
        <v>11</v>
      </c>
      <c r="K1188" s="803"/>
      <c r="L1188" s="803"/>
      <c r="M1188" s="804">
        <v>32.95</v>
      </c>
      <c r="N1188" s="46">
        <v>65.91</v>
      </c>
      <c r="O1188" s="820" t="s">
        <v>38</v>
      </c>
      <c r="P1188" s="821"/>
      <c r="Q1188" s="821"/>
      <c r="R1188" s="821"/>
      <c r="S1188" s="821"/>
      <c r="T1188" s="821"/>
      <c r="U1188" s="821"/>
      <c r="V1188" s="821"/>
      <c r="AB1188" s="98">
        <f t="shared" si="20"/>
        <v>-0.009999999999990905</v>
      </c>
    </row>
    <row r="1189" spans="1:28" ht="14.25">
      <c r="A1189" s="809"/>
      <c r="B1189" s="144">
        <v>1149</v>
      </c>
      <c r="C1189" s="573" t="s">
        <v>1971</v>
      </c>
      <c r="D1189" s="813"/>
      <c r="E1189" t="s">
        <v>942</v>
      </c>
      <c r="F1189" s="182">
        <v>3</v>
      </c>
      <c r="G1189" s="373" t="s">
        <v>35</v>
      </c>
      <c r="H1189">
        <v>43770</v>
      </c>
      <c r="I1189" s="710">
        <v>11</v>
      </c>
      <c r="J1189" s="819">
        <v>11</v>
      </c>
      <c r="K1189" s="803"/>
      <c r="L1189" s="803"/>
      <c r="M1189" s="807"/>
      <c r="N1189" s="46"/>
      <c r="O1189" s="820" t="s">
        <v>38</v>
      </c>
      <c r="P1189" s="821"/>
      <c r="Q1189" s="821"/>
      <c r="R1189" s="821"/>
      <c r="S1189" s="821"/>
      <c r="T1189" s="821"/>
      <c r="U1189" s="821"/>
      <c r="V1189" s="821"/>
      <c r="AB1189" s="98">
        <f t="shared" si="20"/>
        <v>0</v>
      </c>
    </row>
    <row r="1190" spans="1:28" ht="14.25">
      <c r="A1190" s="809"/>
      <c r="B1190" s="144">
        <v>1150</v>
      </c>
      <c r="C1190" s="573" t="s">
        <v>1971</v>
      </c>
      <c r="D1190" s="811"/>
      <c r="E1190" t="s">
        <v>942</v>
      </c>
      <c r="F1190" s="182">
        <v>3</v>
      </c>
      <c r="G1190" s="373" t="s">
        <v>35</v>
      </c>
      <c r="H1190">
        <v>43770</v>
      </c>
      <c r="I1190" s="710">
        <v>11</v>
      </c>
      <c r="J1190" s="819">
        <v>11</v>
      </c>
      <c r="K1190" s="803"/>
      <c r="L1190" s="803"/>
      <c r="M1190" s="806"/>
      <c r="N1190" s="46"/>
      <c r="O1190" s="820" t="s">
        <v>38</v>
      </c>
      <c r="P1190" s="821"/>
      <c r="Q1190" s="821"/>
      <c r="R1190" s="821"/>
      <c r="S1190" s="821"/>
      <c r="T1190" s="821"/>
      <c r="U1190" s="821"/>
      <c r="V1190" s="821"/>
      <c r="AB1190" s="98">
        <f t="shared" si="20"/>
        <v>0</v>
      </c>
    </row>
    <row r="1191" spans="1:28" ht="14.25">
      <c r="A1191" s="809">
        <v>16</v>
      </c>
      <c r="B1191" s="144">
        <v>1151</v>
      </c>
      <c r="C1191" s="573" t="s">
        <v>1971</v>
      </c>
      <c r="D1191" s="810" t="s">
        <v>2004</v>
      </c>
      <c r="E1191" t="s">
        <v>2005</v>
      </c>
      <c r="F1191" s="647">
        <v>0.96</v>
      </c>
      <c r="G1191" s="373" t="s">
        <v>35</v>
      </c>
      <c r="H1191">
        <v>43770</v>
      </c>
      <c r="I1191" s="710">
        <v>5.76</v>
      </c>
      <c r="J1191" s="819">
        <v>6</v>
      </c>
      <c r="K1191" s="803"/>
      <c r="L1191" s="803"/>
      <c r="M1191" s="804">
        <v>30</v>
      </c>
      <c r="N1191" s="46">
        <v>60</v>
      </c>
      <c r="O1191" s="820" t="s">
        <v>38</v>
      </c>
      <c r="P1191" s="821"/>
      <c r="Q1191" s="821"/>
      <c r="R1191" s="821"/>
      <c r="S1191" s="821"/>
      <c r="T1191" s="821"/>
      <c r="U1191" s="821"/>
      <c r="V1191" s="821"/>
      <c r="AB1191" s="98">
        <f t="shared" si="20"/>
        <v>0</v>
      </c>
    </row>
    <row r="1192" spans="1:28" ht="14.25">
      <c r="A1192" s="809"/>
      <c r="B1192" s="144">
        <v>1152</v>
      </c>
      <c r="C1192" s="573" t="s">
        <v>1971</v>
      </c>
      <c r="D1192" s="813"/>
      <c r="E1192" t="s">
        <v>2005</v>
      </c>
      <c r="F1192" s="647">
        <v>0.96</v>
      </c>
      <c r="G1192" s="373" t="s">
        <v>35</v>
      </c>
      <c r="H1192">
        <v>43770</v>
      </c>
      <c r="I1192" s="710">
        <v>5.76</v>
      </c>
      <c r="J1192" s="819">
        <v>6</v>
      </c>
      <c r="K1192" s="803"/>
      <c r="L1192" s="803"/>
      <c r="M1192" s="807"/>
      <c r="N1192" s="46"/>
      <c r="O1192" s="820" t="s">
        <v>38</v>
      </c>
      <c r="P1192" s="821"/>
      <c r="Q1192" s="821"/>
      <c r="R1192" s="821"/>
      <c r="S1192" s="821"/>
      <c r="T1192" s="821"/>
      <c r="U1192" s="821"/>
      <c r="V1192" s="821"/>
      <c r="AB1192" s="98">
        <f t="shared" si="20"/>
        <v>0</v>
      </c>
    </row>
    <row r="1193" spans="1:28" ht="14.25">
      <c r="A1193" s="809"/>
      <c r="B1193" s="144">
        <v>1153</v>
      </c>
      <c r="C1193" s="573" t="s">
        <v>1971</v>
      </c>
      <c r="D1193" s="813"/>
      <c r="E1193" t="s">
        <v>2006</v>
      </c>
      <c r="F1193" s="647">
        <v>2.49</v>
      </c>
      <c r="G1193" s="373" t="s">
        <v>35</v>
      </c>
      <c r="H1193">
        <v>43770</v>
      </c>
      <c r="I1193" s="710">
        <v>9.75</v>
      </c>
      <c r="J1193" s="819">
        <v>9.75</v>
      </c>
      <c r="K1193" s="803"/>
      <c r="L1193" s="803"/>
      <c r="M1193" s="807"/>
      <c r="N1193" s="46"/>
      <c r="O1193" s="820" t="s">
        <v>38</v>
      </c>
      <c r="P1193" s="821"/>
      <c r="Q1193" s="821"/>
      <c r="R1193" s="821"/>
      <c r="S1193" s="821"/>
      <c r="T1193" s="821"/>
      <c r="U1193" s="821"/>
      <c r="V1193" s="821"/>
      <c r="AB1193" s="98">
        <f aca="true" t="shared" si="21" ref="AB1193:AB1256">M1193*2-N1193</f>
        <v>0</v>
      </c>
    </row>
    <row r="1194" spans="1:28" ht="14.25">
      <c r="A1194" s="809"/>
      <c r="B1194" s="144">
        <v>1154</v>
      </c>
      <c r="C1194" s="573" t="s">
        <v>1971</v>
      </c>
      <c r="D1194" s="811"/>
      <c r="E1194" t="s">
        <v>2006</v>
      </c>
      <c r="F1194" s="647">
        <v>2.49</v>
      </c>
      <c r="G1194" s="373" t="s">
        <v>35</v>
      </c>
      <c r="H1194">
        <v>43770</v>
      </c>
      <c r="I1194" s="710">
        <v>9.75</v>
      </c>
      <c r="J1194" s="819">
        <v>9.75</v>
      </c>
      <c r="K1194" s="803"/>
      <c r="L1194" s="803"/>
      <c r="M1194" s="806"/>
      <c r="N1194" s="46"/>
      <c r="O1194" s="820" t="s">
        <v>38</v>
      </c>
      <c r="P1194" s="821"/>
      <c r="Q1194" s="821"/>
      <c r="R1194" s="821"/>
      <c r="S1194" s="821"/>
      <c r="T1194" s="821"/>
      <c r="U1194" s="821"/>
      <c r="V1194" s="821"/>
      <c r="AB1194" s="98">
        <f t="shared" si="21"/>
        <v>0</v>
      </c>
    </row>
    <row r="1195" spans="1:28" ht="14.25">
      <c r="A1195" s="92">
        <v>17</v>
      </c>
      <c r="B1195" s="144">
        <v>1155</v>
      </c>
      <c r="C1195" s="351" t="s">
        <v>1971</v>
      </c>
      <c r="D1195" s="742" t="s">
        <v>2007</v>
      </c>
      <c r="E1195" s="351" t="s">
        <v>2008</v>
      </c>
      <c r="F1195" s="629">
        <v>2.78</v>
      </c>
      <c r="G1195" s="2" t="s">
        <v>35</v>
      </c>
      <c r="H1195">
        <v>43770</v>
      </c>
      <c r="I1195" s="750">
        <v>10.464</v>
      </c>
      <c r="J1195" s="818">
        <v>10.464</v>
      </c>
      <c r="M1195" s="2">
        <v>20.9</v>
      </c>
      <c r="N1195" s="46">
        <v>41.8</v>
      </c>
      <c r="O1195" s="68" t="s">
        <v>38</v>
      </c>
      <c r="P1195" s="32"/>
      <c r="Q1195" s="32"/>
      <c r="R1195" s="32"/>
      <c r="S1195" s="32"/>
      <c r="T1195" s="32"/>
      <c r="U1195" s="32"/>
      <c r="V1195" s="32"/>
      <c r="AB1195" s="98">
        <f t="shared" si="21"/>
        <v>0</v>
      </c>
    </row>
    <row r="1196" spans="1:28" ht="14.25">
      <c r="A1196" s="92"/>
      <c r="B1196" s="144">
        <v>1156</v>
      </c>
      <c r="C1196" s="351" t="s">
        <v>1971</v>
      </c>
      <c r="D1196" s="743"/>
      <c r="E1196" s="351" t="s">
        <v>2008</v>
      </c>
      <c r="F1196" s="629">
        <v>2.78</v>
      </c>
      <c r="G1196" s="2" t="s">
        <v>35</v>
      </c>
      <c r="H1196">
        <v>43770</v>
      </c>
      <c r="I1196" s="750">
        <v>10.464</v>
      </c>
      <c r="J1196" s="818">
        <v>10.464</v>
      </c>
      <c r="N1196" s="46"/>
      <c r="O1196" s="68" t="s">
        <v>38</v>
      </c>
      <c r="P1196" s="32"/>
      <c r="Q1196" s="32"/>
      <c r="R1196" s="32"/>
      <c r="S1196" s="32"/>
      <c r="T1196" s="32"/>
      <c r="U1196" s="32"/>
      <c r="V1196" s="32"/>
      <c r="AB1196" s="98">
        <f t="shared" si="21"/>
        <v>0</v>
      </c>
    </row>
    <row r="1197" spans="1:28" ht="14.25">
      <c r="A1197" s="92">
        <v>18</v>
      </c>
      <c r="B1197" s="144">
        <v>1157</v>
      </c>
      <c r="C1197" s="351" t="s">
        <v>1971</v>
      </c>
      <c r="D1197" s="351" t="s">
        <v>2009</v>
      </c>
      <c r="E1197" s="725" t="s">
        <v>2010</v>
      </c>
      <c r="F1197" s="182">
        <v>2</v>
      </c>
      <c r="G1197" s="2" t="s">
        <v>1294</v>
      </c>
      <c r="H1197">
        <v>43678</v>
      </c>
      <c r="I1197" s="750">
        <v>8.5</v>
      </c>
      <c r="J1197" s="818">
        <v>8.5</v>
      </c>
      <c r="M1197" s="169">
        <v>8.5</v>
      </c>
      <c r="N1197" s="750">
        <v>30.3</v>
      </c>
      <c r="O1197" s="68" t="s">
        <v>128</v>
      </c>
      <c r="P1197" s="32"/>
      <c r="Q1197" s="32"/>
      <c r="R1197" s="32"/>
      <c r="S1197" s="32"/>
      <c r="T1197" s="32"/>
      <c r="U1197" s="32"/>
      <c r="V1197" s="32"/>
      <c r="W1197" t="s">
        <v>2011</v>
      </c>
      <c r="AB1197" s="98">
        <f t="shared" si="21"/>
        <v>-13.3</v>
      </c>
    </row>
    <row r="1198" spans="1:28" ht="14.25">
      <c r="A1198" s="92">
        <v>19</v>
      </c>
      <c r="B1198" s="144">
        <v>1158</v>
      </c>
      <c r="C1198" s="351" t="s">
        <v>1971</v>
      </c>
      <c r="D1198" s="742" t="s">
        <v>2012</v>
      </c>
      <c r="E1198" s="725" t="s">
        <v>34</v>
      </c>
      <c r="F1198" s="182">
        <v>5</v>
      </c>
      <c r="G1198" s="2" t="s">
        <v>35</v>
      </c>
      <c r="H1198">
        <v>43770</v>
      </c>
      <c r="I1198" s="750">
        <v>15</v>
      </c>
      <c r="J1198" s="818">
        <v>15</v>
      </c>
      <c r="M1198" s="2">
        <v>45</v>
      </c>
      <c r="N1198" s="46">
        <v>90</v>
      </c>
      <c r="O1198" s="68" t="s">
        <v>38</v>
      </c>
      <c r="P1198" s="32"/>
      <c r="Q1198" s="32"/>
      <c r="R1198" s="32"/>
      <c r="S1198" s="32"/>
      <c r="T1198" s="32"/>
      <c r="U1198" s="32"/>
      <c r="V1198" s="32"/>
      <c r="W1198" t="s">
        <v>2013</v>
      </c>
      <c r="AB1198" s="98">
        <f t="shared" si="21"/>
        <v>0</v>
      </c>
    </row>
    <row r="1199" spans="1:28" ht="14.25">
      <c r="A1199" s="92"/>
      <c r="B1199" s="144">
        <v>1159</v>
      </c>
      <c r="C1199" s="351" t="s">
        <v>1971</v>
      </c>
      <c r="D1199" s="812"/>
      <c r="E1199" s="725" t="s">
        <v>34</v>
      </c>
      <c r="F1199" s="182">
        <v>5</v>
      </c>
      <c r="G1199" s="2" t="s">
        <v>35</v>
      </c>
      <c r="H1199">
        <v>43770</v>
      </c>
      <c r="I1199" s="750">
        <v>15</v>
      </c>
      <c r="J1199" s="818">
        <v>15</v>
      </c>
      <c r="N1199" s="46"/>
      <c r="O1199" s="68" t="s">
        <v>38</v>
      </c>
      <c r="P1199" s="32"/>
      <c r="Q1199" s="32"/>
      <c r="R1199" s="32"/>
      <c r="S1199" s="32"/>
      <c r="T1199" s="32"/>
      <c r="U1199" s="32"/>
      <c r="V1199" s="32"/>
      <c r="AB1199" s="98">
        <f t="shared" si="21"/>
        <v>0</v>
      </c>
    </row>
    <row r="1200" spans="1:28" ht="14.25">
      <c r="A1200" s="92"/>
      <c r="B1200" s="144">
        <v>1160</v>
      </c>
      <c r="C1200" s="351" t="s">
        <v>1971</v>
      </c>
      <c r="D1200" s="743"/>
      <c r="E1200" s="725" t="s">
        <v>34</v>
      </c>
      <c r="F1200" s="182">
        <v>5</v>
      </c>
      <c r="G1200" s="2" t="s">
        <v>35</v>
      </c>
      <c r="H1200">
        <v>43770</v>
      </c>
      <c r="I1200" s="750">
        <v>15</v>
      </c>
      <c r="J1200" s="818">
        <v>15</v>
      </c>
      <c r="N1200" s="46"/>
      <c r="O1200" s="68" t="s">
        <v>38</v>
      </c>
      <c r="P1200" s="32"/>
      <c r="Q1200" s="32"/>
      <c r="R1200" s="32"/>
      <c r="S1200" s="32"/>
      <c r="T1200" s="32"/>
      <c r="U1200" s="32"/>
      <c r="V1200" s="32"/>
      <c r="AB1200" s="98">
        <f t="shared" si="21"/>
        <v>0</v>
      </c>
    </row>
    <row r="1201" spans="1:28" ht="14.25">
      <c r="A1201" s="92">
        <v>21</v>
      </c>
      <c r="B1201" s="144">
        <v>1161</v>
      </c>
      <c r="C1201" s="351" t="s">
        <v>1971</v>
      </c>
      <c r="D1201" s="742" t="s">
        <v>2014</v>
      </c>
      <c r="E1201" s="725" t="s">
        <v>1111</v>
      </c>
      <c r="F1201" s="182">
        <v>3</v>
      </c>
      <c r="G1201" s="2" t="s">
        <v>35</v>
      </c>
      <c r="H1201">
        <v>43770</v>
      </c>
      <c r="I1201" s="750">
        <v>11</v>
      </c>
      <c r="J1201" s="818">
        <v>11</v>
      </c>
      <c r="M1201" s="2">
        <v>48.5</v>
      </c>
      <c r="N1201" s="46">
        <v>120</v>
      </c>
      <c r="O1201" s="68" t="s">
        <v>1534</v>
      </c>
      <c r="P1201" s="32"/>
      <c r="Q1201" s="32"/>
      <c r="R1201" s="32"/>
      <c r="S1201" s="32"/>
      <c r="T1201" s="32"/>
      <c r="U1201" s="32"/>
      <c r="V1201" s="32"/>
      <c r="W1201" t="s">
        <v>2015</v>
      </c>
      <c r="AB1201" s="98">
        <f t="shared" si="21"/>
        <v>-23</v>
      </c>
    </row>
    <row r="1202" spans="1:28" ht="14.25">
      <c r="A1202" s="92"/>
      <c r="B1202" s="144">
        <v>1162</v>
      </c>
      <c r="C1202" s="351" t="s">
        <v>1971</v>
      </c>
      <c r="D1202" s="812"/>
      <c r="E1202" s="725" t="s">
        <v>1111</v>
      </c>
      <c r="F1202" s="182">
        <v>3</v>
      </c>
      <c r="G1202" s="2" t="s">
        <v>35</v>
      </c>
      <c r="H1202">
        <v>43770</v>
      </c>
      <c r="I1202" s="750">
        <v>11</v>
      </c>
      <c r="J1202" s="818">
        <v>11</v>
      </c>
      <c r="N1202" s="46"/>
      <c r="O1202" s="68" t="s">
        <v>1534</v>
      </c>
      <c r="P1202" s="32"/>
      <c r="Q1202" s="32"/>
      <c r="R1202" s="32"/>
      <c r="S1202" s="32"/>
      <c r="T1202" s="32"/>
      <c r="U1202" s="32"/>
      <c r="V1202" s="32"/>
      <c r="AB1202" s="98">
        <f t="shared" si="21"/>
        <v>0</v>
      </c>
    </row>
    <row r="1203" spans="1:28" ht="14.25">
      <c r="A1203" s="92"/>
      <c r="B1203" s="144">
        <v>1163</v>
      </c>
      <c r="C1203" s="351" t="s">
        <v>1971</v>
      </c>
      <c r="D1203" s="812"/>
      <c r="E1203" s="725" t="s">
        <v>2016</v>
      </c>
      <c r="F1203" s="182">
        <v>2</v>
      </c>
      <c r="G1203" s="2" t="s">
        <v>35</v>
      </c>
      <c r="H1203">
        <v>43770</v>
      </c>
      <c r="I1203" s="750">
        <v>8.5</v>
      </c>
      <c r="J1203" s="818">
        <v>8.5</v>
      </c>
      <c r="N1203" s="46"/>
      <c r="O1203" s="68" t="s">
        <v>1534</v>
      </c>
      <c r="P1203" s="32"/>
      <c r="Q1203" s="32"/>
      <c r="R1203" s="32"/>
      <c r="S1203" s="32"/>
      <c r="T1203" s="32"/>
      <c r="U1203" s="32"/>
      <c r="V1203" s="32"/>
      <c r="AB1203" s="98">
        <f t="shared" si="21"/>
        <v>0</v>
      </c>
    </row>
    <row r="1204" spans="1:28" ht="14.25">
      <c r="A1204" s="92"/>
      <c r="B1204" s="144">
        <v>1164</v>
      </c>
      <c r="C1204" s="351" t="s">
        <v>1971</v>
      </c>
      <c r="D1204" s="812"/>
      <c r="E1204" s="725" t="s">
        <v>2017</v>
      </c>
      <c r="F1204" s="182">
        <v>1</v>
      </c>
      <c r="G1204" s="2" t="s">
        <v>35</v>
      </c>
      <c r="H1204">
        <v>43770</v>
      </c>
      <c r="I1204" s="750">
        <v>6</v>
      </c>
      <c r="J1204" s="818">
        <v>6</v>
      </c>
      <c r="N1204" s="46"/>
      <c r="O1204" s="68" t="s">
        <v>1534</v>
      </c>
      <c r="P1204" s="32"/>
      <c r="Q1204" s="32"/>
      <c r="R1204" s="32"/>
      <c r="S1204" s="32"/>
      <c r="T1204" s="32"/>
      <c r="U1204" s="32"/>
      <c r="V1204" s="32"/>
      <c r="AB1204" s="98">
        <f t="shared" si="21"/>
        <v>0</v>
      </c>
    </row>
    <row r="1205" spans="1:28" ht="14.25">
      <c r="A1205" s="92"/>
      <c r="B1205" s="144">
        <v>1165</v>
      </c>
      <c r="C1205" s="351" t="s">
        <v>1971</v>
      </c>
      <c r="D1205" s="812"/>
      <c r="E1205" s="725" t="s">
        <v>2017</v>
      </c>
      <c r="F1205" s="182">
        <v>1</v>
      </c>
      <c r="G1205" s="2" t="s">
        <v>35</v>
      </c>
      <c r="H1205">
        <v>43770</v>
      </c>
      <c r="I1205" s="750">
        <v>6</v>
      </c>
      <c r="J1205" s="818">
        <v>6</v>
      </c>
      <c r="N1205" s="46"/>
      <c r="O1205" s="68" t="s">
        <v>1534</v>
      </c>
      <c r="P1205" s="32"/>
      <c r="Q1205" s="32"/>
      <c r="R1205" s="32"/>
      <c r="S1205" s="32"/>
      <c r="T1205" s="32"/>
      <c r="U1205" s="32"/>
      <c r="V1205" s="32"/>
      <c r="AB1205" s="98">
        <f t="shared" si="21"/>
        <v>0</v>
      </c>
    </row>
    <row r="1206" spans="1:28" ht="14.25">
      <c r="A1206" s="92"/>
      <c r="B1206" s="144">
        <v>1166</v>
      </c>
      <c r="C1206" s="351" t="s">
        <v>1971</v>
      </c>
      <c r="D1206" s="743"/>
      <c r="E1206" s="725" t="s">
        <v>2017</v>
      </c>
      <c r="F1206" s="182">
        <v>1</v>
      </c>
      <c r="G1206" s="2" t="s">
        <v>35</v>
      </c>
      <c r="H1206">
        <v>43770</v>
      </c>
      <c r="I1206" s="750">
        <v>6</v>
      </c>
      <c r="J1206" s="818">
        <v>6</v>
      </c>
      <c r="N1206" s="46"/>
      <c r="O1206" s="68" t="s">
        <v>1534</v>
      </c>
      <c r="P1206" s="32"/>
      <c r="Q1206" s="32"/>
      <c r="R1206" s="32"/>
      <c r="S1206" s="32"/>
      <c r="T1206" s="32"/>
      <c r="U1206" s="32"/>
      <c r="V1206" s="32"/>
      <c r="AB1206" s="98">
        <f t="shared" si="21"/>
        <v>0</v>
      </c>
    </row>
    <row r="1207" spans="1:28" ht="14.25">
      <c r="A1207" s="92">
        <v>22</v>
      </c>
      <c r="B1207" s="144">
        <v>1167</v>
      </c>
      <c r="C1207" s="351" t="s">
        <v>1971</v>
      </c>
      <c r="D1207" s="351" t="s">
        <v>2018</v>
      </c>
      <c r="E1207" s="725" t="s">
        <v>714</v>
      </c>
      <c r="F1207" s="182">
        <v>2</v>
      </c>
      <c r="G1207" s="2" t="s">
        <v>2019</v>
      </c>
      <c r="H1207">
        <v>43800</v>
      </c>
      <c r="I1207" s="750">
        <v>8.5</v>
      </c>
      <c r="J1207" s="818">
        <v>8.5</v>
      </c>
      <c r="M1207" s="169">
        <v>8.5</v>
      </c>
      <c r="N1207" s="750">
        <v>51.5</v>
      </c>
      <c r="O1207" s="68" t="s">
        <v>1462</v>
      </c>
      <c r="P1207" s="32"/>
      <c r="Q1207" s="32"/>
      <c r="R1207" s="32"/>
      <c r="S1207" s="32"/>
      <c r="T1207" s="32"/>
      <c r="U1207" s="32"/>
      <c r="V1207" s="32"/>
      <c r="AB1207" s="98">
        <f t="shared" si="21"/>
        <v>-34.5</v>
      </c>
    </row>
    <row r="1208" spans="1:28" ht="14.25">
      <c r="A1208" s="92">
        <v>23</v>
      </c>
      <c r="B1208" s="144">
        <v>1168</v>
      </c>
      <c r="C1208" s="351" t="s">
        <v>1971</v>
      </c>
      <c r="D1208" s="351" t="s">
        <v>2020</v>
      </c>
      <c r="E1208" s="725" t="s">
        <v>714</v>
      </c>
      <c r="F1208" s="182">
        <v>2</v>
      </c>
      <c r="G1208" s="2" t="s">
        <v>2019</v>
      </c>
      <c r="H1208">
        <v>43800</v>
      </c>
      <c r="I1208" s="750">
        <v>8.5</v>
      </c>
      <c r="J1208" s="818">
        <v>8.5</v>
      </c>
      <c r="M1208" s="169">
        <v>8.5</v>
      </c>
      <c r="N1208" s="750">
        <v>51.5</v>
      </c>
      <c r="O1208" s="68" t="s">
        <v>1462</v>
      </c>
      <c r="P1208" s="32"/>
      <c r="Q1208" s="32"/>
      <c r="R1208" s="32"/>
      <c r="S1208" s="32"/>
      <c r="T1208" s="32"/>
      <c r="U1208" s="32"/>
      <c r="V1208" s="32"/>
      <c r="AB1208" s="98">
        <f t="shared" si="21"/>
        <v>-34.5</v>
      </c>
    </row>
    <row r="1209" spans="1:28" ht="14.25">
      <c r="A1209" s="809">
        <v>24</v>
      </c>
      <c r="B1209" s="144">
        <v>1169</v>
      </c>
      <c r="C1209" s="573" t="s">
        <v>1971</v>
      </c>
      <c r="D1209" s="573" t="s">
        <v>2021</v>
      </c>
      <c r="E1209" t="s">
        <v>2022</v>
      </c>
      <c r="F1209" s="182">
        <v>2.57</v>
      </c>
      <c r="G1209" s="373" t="s">
        <v>35</v>
      </c>
      <c r="H1209">
        <v>43800</v>
      </c>
      <c r="I1209" s="710">
        <v>9.93</v>
      </c>
      <c r="J1209" s="819">
        <v>9.93</v>
      </c>
      <c r="K1209" s="803"/>
      <c r="L1209" s="803"/>
      <c r="M1209" s="373">
        <v>9.5</v>
      </c>
      <c r="N1209" s="710">
        <v>19</v>
      </c>
      <c r="O1209" s="820" t="s">
        <v>38</v>
      </c>
      <c r="P1209" s="821"/>
      <c r="Q1209" s="821"/>
      <c r="R1209" s="821"/>
      <c r="S1209" s="821"/>
      <c r="T1209" s="821"/>
      <c r="U1209" s="821"/>
      <c r="V1209" s="821"/>
      <c r="W1209" t="s">
        <v>1634</v>
      </c>
      <c r="AB1209" s="98">
        <f t="shared" si="21"/>
        <v>0</v>
      </c>
    </row>
    <row r="1210" spans="1:28" ht="14.25">
      <c r="A1210" s="92">
        <v>25</v>
      </c>
      <c r="B1210" s="144">
        <v>1170</v>
      </c>
      <c r="C1210" s="351" t="s">
        <v>1971</v>
      </c>
      <c r="D1210" s="351" t="s">
        <v>2023</v>
      </c>
      <c r="E1210" s="725" t="s">
        <v>2024</v>
      </c>
      <c r="F1210" s="182">
        <v>1</v>
      </c>
      <c r="G1210" s="2" t="s">
        <v>35</v>
      </c>
      <c r="H1210">
        <v>43739</v>
      </c>
      <c r="I1210" s="750">
        <v>6</v>
      </c>
      <c r="J1210" s="818">
        <v>6</v>
      </c>
      <c r="M1210" s="169">
        <v>6</v>
      </c>
      <c r="N1210" s="688">
        <v>13.8</v>
      </c>
      <c r="O1210" s="68" t="s">
        <v>38</v>
      </c>
      <c r="P1210" s="32"/>
      <c r="Q1210" s="32"/>
      <c r="R1210" s="32"/>
      <c r="S1210" s="32"/>
      <c r="T1210" s="32"/>
      <c r="U1210" s="32"/>
      <c r="V1210" s="32"/>
      <c r="AB1210" s="98">
        <f t="shared" si="21"/>
        <v>-1.8000000000000007</v>
      </c>
    </row>
    <row r="1211" spans="1:28" ht="14.25">
      <c r="A1211" s="92">
        <v>26</v>
      </c>
      <c r="B1211" s="144">
        <v>1171</v>
      </c>
      <c r="C1211" s="351" t="s">
        <v>1971</v>
      </c>
      <c r="D1211" s="742" t="s">
        <v>2025</v>
      </c>
      <c r="E1211" s="725" t="s">
        <v>2026</v>
      </c>
      <c r="F1211" s="182">
        <v>2</v>
      </c>
      <c r="G1211" s="2" t="s">
        <v>35</v>
      </c>
      <c r="H1211">
        <v>43739</v>
      </c>
      <c r="I1211" s="750">
        <v>8.5</v>
      </c>
      <c r="J1211" s="818">
        <v>8.5</v>
      </c>
      <c r="M1211" s="2">
        <v>22</v>
      </c>
      <c r="N1211" s="46">
        <v>44</v>
      </c>
      <c r="O1211" s="68" t="s">
        <v>38</v>
      </c>
      <c r="P1211" s="32"/>
      <c r="Q1211" s="32"/>
      <c r="R1211" s="32"/>
      <c r="S1211" s="32"/>
      <c r="T1211" s="32"/>
      <c r="U1211" s="32"/>
      <c r="V1211" s="32"/>
      <c r="W1211" t="s">
        <v>2013</v>
      </c>
      <c r="AB1211" s="98">
        <f t="shared" si="21"/>
        <v>0</v>
      </c>
    </row>
    <row r="1212" spans="1:28" ht="14.25">
      <c r="A1212" s="92"/>
      <c r="B1212" s="144">
        <v>1172</v>
      </c>
      <c r="C1212" s="351" t="s">
        <v>1971</v>
      </c>
      <c r="D1212" s="743"/>
      <c r="E1212" s="725" t="s">
        <v>2027</v>
      </c>
      <c r="F1212" s="182">
        <v>4</v>
      </c>
      <c r="G1212" s="2" t="s">
        <v>35</v>
      </c>
      <c r="H1212">
        <v>43739</v>
      </c>
      <c r="I1212" s="750">
        <v>13.5</v>
      </c>
      <c r="J1212" s="818">
        <v>13.5</v>
      </c>
      <c r="N1212" s="46"/>
      <c r="O1212" s="68" t="s">
        <v>38</v>
      </c>
      <c r="P1212" s="32"/>
      <c r="Q1212" s="32"/>
      <c r="R1212" s="32"/>
      <c r="S1212" s="32"/>
      <c r="T1212" s="32"/>
      <c r="U1212" s="32"/>
      <c r="V1212" s="32"/>
      <c r="AB1212" s="98">
        <f t="shared" si="21"/>
        <v>0</v>
      </c>
    </row>
    <row r="1213" spans="1:28" ht="14.25">
      <c r="A1213" s="809">
        <v>27</v>
      </c>
      <c r="B1213" s="144">
        <v>1173</v>
      </c>
      <c r="C1213" s="573" t="s">
        <v>1971</v>
      </c>
      <c r="D1213" s="810" t="s">
        <v>2028</v>
      </c>
      <c r="E1213" t="s">
        <v>1874</v>
      </c>
      <c r="F1213" s="182">
        <v>2.5</v>
      </c>
      <c r="G1213" s="373" t="s">
        <v>35</v>
      </c>
      <c r="H1213">
        <v>43800</v>
      </c>
      <c r="I1213" s="710">
        <v>9.75</v>
      </c>
      <c r="J1213" s="819">
        <v>9.75</v>
      </c>
      <c r="K1213" s="803"/>
      <c r="L1213" s="803"/>
      <c r="M1213" s="804">
        <v>26.47</v>
      </c>
      <c r="N1213" s="46">
        <v>52.95</v>
      </c>
      <c r="O1213" s="820" t="s">
        <v>38</v>
      </c>
      <c r="P1213" s="821"/>
      <c r="Q1213" s="821"/>
      <c r="R1213" s="821"/>
      <c r="S1213" s="821"/>
      <c r="T1213" s="821"/>
      <c r="U1213" s="821"/>
      <c r="V1213" s="821"/>
      <c r="W1213" t="s">
        <v>2029</v>
      </c>
      <c r="AB1213" s="98">
        <f t="shared" si="21"/>
        <v>-0.010000000000005116</v>
      </c>
    </row>
    <row r="1214" spans="1:28" ht="14.25">
      <c r="A1214" s="809"/>
      <c r="B1214" s="144">
        <v>1174</v>
      </c>
      <c r="C1214" s="573" t="s">
        <v>1971</v>
      </c>
      <c r="D1214" s="813"/>
      <c r="E1214" t="s">
        <v>1874</v>
      </c>
      <c r="F1214" s="182">
        <v>2.5</v>
      </c>
      <c r="G1214" s="373" t="s">
        <v>35</v>
      </c>
      <c r="H1214">
        <v>43800</v>
      </c>
      <c r="I1214" s="710">
        <v>9.75</v>
      </c>
      <c r="J1214" s="819">
        <v>9.75</v>
      </c>
      <c r="K1214" s="803"/>
      <c r="L1214" s="803"/>
      <c r="M1214" s="807"/>
      <c r="N1214" s="46"/>
      <c r="O1214" s="820" t="s">
        <v>38</v>
      </c>
      <c r="P1214" s="821"/>
      <c r="Q1214" s="821"/>
      <c r="R1214" s="821"/>
      <c r="S1214" s="821"/>
      <c r="T1214" s="821"/>
      <c r="U1214" s="821"/>
      <c r="V1214" s="821"/>
      <c r="AB1214" s="98">
        <f t="shared" si="21"/>
        <v>0</v>
      </c>
    </row>
    <row r="1215" spans="1:28" ht="14.25">
      <c r="A1215" s="809"/>
      <c r="B1215" s="144">
        <v>1175</v>
      </c>
      <c r="C1215" s="573" t="s">
        <v>1971</v>
      </c>
      <c r="D1215" s="811"/>
      <c r="E1215" t="s">
        <v>1874</v>
      </c>
      <c r="F1215" s="182">
        <v>2.5</v>
      </c>
      <c r="G1215" s="373" t="s">
        <v>35</v>
      </c>
      <c r="H1215">
        <v>43800</v>
      </c>
      <c r="I1215" s="710">
        <v>9.75</v>
      </c>
      <c r="J1215" s="819">
        <v>9.75</v>
      </c>
      <c r="K1215" s="803"/>
      <c r="L1215" s="803"/>
      <c r="M1215" s="806"/>
      <c r="N1215" s="46"/>
      <c r="O1215" s="820" t="s">
        <v>38</v>
      </c>
      <c r="P1215" s="821"/>
      <c r="Q1215" s="821"/>
      <c r="R1215" s="821"/>
      <c r="S1215" s="821"/>
      <c r="T1215" s="821"/>
      <c r="U1215" s="821"/>
      <c r="V1215" s="821"/>
      <c r="AB1215" s="98">
        <f t="shared" si="21"/>
        <v>0</v>
      </c>
    </row>
    <row r="1216" spans="1:28" ht="14.25">
      <c r="A1216" s="808">
        <v>28</v>
      </c>
      <c r="B1216" s="144">
        <v>1176</v>
      </c>
      <c r="C1216" s="212" t="s">
        <v>1971</v>
      </c>
      <c r="D1216" s="772" t="s">
        <v>2030</v>
      </c>
      <c r="E1216" t="s">
        <v>2031</v>
      </c>
      <c r="F1216" s="182">
        <v>0.68</v>
      </c>
      <c r="G1216" s="144" t="s">
        <v>2032</v>
      </c>
      <c r="H1216">
        <v>43770</v>
      </c>
      <c r="I1216" s="46">
        <v>4.08</v>
      </c>
      <c r="J1216" s="815">
        <v>4.08</v>
      </c>
      <c r="K1216" s="46"/>
      <c r="L1216" s="46"/>
      <c r="M1216" s="432">
        <v>24.48</v>
      </c>
      <c r="N1216" s="46">
        <v>173.5</v>
      </c>
      <c r="O1216" s="816" t="s">
        <v>38</v>
      </c>
      <c r="P1216" s="817"/>
      <c r="Q1216" s="817"/>
      <c r="R1216" s="817"/>
      <c r="S1216" s="817"/>
      <c r="T1216" s="817"/>
      <c r="U1216" s="817"/>
      <c r="V1216" s="817"/>
      <c r="AB1216" s="98">
        <f t="shared" si="21"/>
        <v>-124.53999999999999</v>
      </c>
    </row>
    <row r="1217" spans="1:28" ht="14.25">
      <c r="A1217" s="808"/>
      <c r="B1217" s="144">
        <v>1177</v>
      </c>
      <c r="C1217" s="212" t="s">
        <v>1971</v>
      </c>
      <c r="D1217" s="822"/>
      <c r="E1217" t="s">
        <v>2031</v>
      </c>
      <c r="F1217" s="182">
        <v>0.68</v>
      </c>
      <c r="G1217" s="144" t="s">
        <v>2032</v>
      </c>
      <c r="H1217">
        <v>43770</v>
      </c>
      <c r="I1217" s="46">
        <v>4.08</v>
      </c>
      <c r="J1217" s="815">
        <v>4.08</v>
      </c>
      <c r="K1217" s="46"/>
      <c r="L1217" s="46"/>
      <c r="M1217" s="435"/>
      <c r="N1217" s="46"/>
      <c r="O1217" s="816" t="s">
        <v>38</v>
      </c>
      <c r="P1217" s="817"/>
      <c r="Q1217" s="817"/>
      <c r="R1217" s="817"/>
      <c r="S1217" s="817"/>
      <c r="T1217" s="817"/>
      <c r="U1217" s="817"/>
      <c r="V1217" s="817"/>
      <c r="AB1217" s="98">
        <f t="shared" si="21"/>
        <v>0</v>
      </c>
    </row>
    <row r="1218" spans="1:28" ht="14.25">
      <c r="A1218" s="808"/>
      <c r="B1218" s="144">
        <v>1178</v>
      </c>
      <c r="C1218" s="212" t="s">
        <v>1971</v>
      </c>
      <c r="D1218" s="822"/>
      <c r="E1218" t="s">
        <v>2031</v>
      </c>
      <c r="F1218" s="182">
        <v>0.68</v>
      </c>
      <c r="G1218" s="144" t="s">
        <v>2032</v>
      </c>
      <c r="H1218">
        <v>43770</v>
      </c>
      <c r="I1218" s="46">
        <v>4.08</v>
      </c>
      <c r="J1218" s="815">
        <v>4.08</v>
      </c>
      <c r="K1218" s="46"/>
      <c r="L1218" s="46"/>
      <c r="M1218" s="435"/>
      <c r="N1218" s="46"/>
      <c r="O1218" s="816" t="s">
        <v>38</v>
      </c>
      <c r="P1218" s="817"/>
      <c r="Q1218" s="817"/>
      <c r="R1218" s="817"/>
      <c r="S1218" s="817"/>
      <c r="T1218" s="817"/>
      <c r="U1218" s="817"/>
      <c r="V1218" s="817"/>
      <c r="AB1218" s="98">
        <f t="shared" si="21"/>
        <v>0</v>
      </c>
    </row>
    <row r="1219" spans="1:28" ht="14.25">
      <c r="A1219" s="808"/>
      <c r="B1219" s="144">
        <v>1179</v>
      </c>
      <c r="C1219" s="212" t="s">
        <v>1971</v>
      </c>
      <c r="D1219" s="822"/>
      <c r="E1219" t="s">
        <v>2031</v>
      </c>
      <c r="F1219" s="182">
        <v>0.68</v>
      </c>
      <c r="G1219" s="144" t="s">
        <v>2032</v>
      </c>
      <c r="H1219">
        <v>43770</v>
      </c>
      <c r="I1219" s="46">
        <v>4.08</v>
      </c>
      <c r="J1219" s="815">
        <v>4.08</v>
      </c>
      <c r="K1219" s="46"/>
      <c r="L1219" s="46"/>
      <c r="M1219" s="435"/>
      <c r="N1219" s="46"/>
      <c r="O1219" s="816" t="s">
        <v>38</v>
      </c>
      <c r="P1219" s="817"/>
      <c r="Q1219" s="817"/>
      <c r="R1219" s="817"/>
      <c r="S1219" s="817"/>
      <c r="T1219" s="817"/>
      <c r="U1219" s="817"/>
      <c r="V1219" s="817"/>
      <c r="AB1219" s="98">
        <f t="shared" si="21"/>
        <v>0</v>
      </c>
    </row>
    <row r="1220" spans="1:28" ht="14.25">
      <c r="A1220" s="808"/>
      <c r="B1220" s="144">
        <v>1180</v>
      </c>
      <c r="C1220" s="212" t="s">
        <v>1971</v>
      </c>
      <c r="D1220" s="822"/>
      <c r="E1220" t="s">
        <v>2031</v>
      </c>
      <c r="F1220" s="182">
        <v>0.68</v>
      </c>
      <c r="G1220" s="144" t="s">
        <v>2032</v>
      </c>
      <c r="H1220">
        <v>43770</v>
      </c>
      <c r="I1220" s="46">
        <v>4.08</v>
      </c>
      <c r="J1220" s="815">
        <v>4.08</v>
      </c>
      <c r="K1220" s="46"/>
      <c r="L1220" s="46"/>
      <c r="M1220" s="435"/>
      <c r="N1220" s="46"/>
      <c r="O1220" s="816" t="s">
        <v>38</v>
      </c>
      <c r="P1220" s="817"/>
      <c r="Q1220" s="817"/>
      <c r="R1220" s="817"/>
      <c r="S1220" s="817"/>
      <c r="T1220" s="817"/>
      <c r="U1220" s="817"/>
      <c r="V1220" s="817"/>
      <c r="AB1220" s="98">
        <f t="shared" si="21"/>
        <v>0</v>
      </c>
    </row>
    <row r="1221" spans="1:28" ht="14.25">
      <c r="A1221" s="808"/>
      <c r="B1221" s="144">
        <v>1181</v>
      </c>
      <c r="C1221" s="212" t="s">
        <v>1971</v>
      </c>
      <c r="D1221" s="823"/>
      <c r="E1221" t="s">
        <v>2031</v>
      </c>
      <c r="F1221" s="182">
        <v>0.68</v>
      </c>
      <c r="G1221" s="144" t="s">
        <v>2032</v>
      </c>
      <c r="H1221">
        <v>43770</v>
      </c>
      <c r="I1221" s="46">
        <v>4.08</v>
      </c>
      <c r="J1221" s="815">
        <v>4.08</v>
      </c>
      <c r="K1221" s="46"/>
      <c r="L1221" s="46"/>
      <c r="M1221" s="433"/>
      <c r="N1221" s="46"/>
      <c r="O1221" s="816" t="s">
        <v>38</v>
      </c>
      <c r="P1221" s="817"/>
      <c r="Q1221" s="817"/>
      <c r="R1221" s="817"/>
      <c r="S1221" s="817"/>
      <c r="T1221" s="817"/>
      <c r="U1221" s="817"/>
      <c r="V1221" s="817"/>
      <c r="AB1221" s="98">
        <f t="shared" si="21"/>
        <v>0</v>
      </c>
    </row>
    <row r="1222" spans="1:28" ht="14.25">
      <c r="A1222" s="92">
        <v>29</v>
      </c>
      <c r="B1222" s="144">
        <v>1182</v>
      </c>
      <c r="C1222" s="351" t="s">
        <v>1971</v>
      </c>
      <c r="D1222" s="742" t="s">
        <v>2033</v>
      </c>
      <c r="E1222" s="725" t="s">
        <v>2034</v>
      </c>
      <c r="F1222" s="182">
        <v>1.3</v>
      </c>
      <c r="G1222" s="2" t="s">
        <v>35</v>
      </c>
      <c r="H1222">
        <v>43800</v>
      </c>
      <c r="I1222" s="750">
        <v>6.75</v>
      </c>
      <c r="J1222" s="818">
        <v>6.75</v>
      </c>
      <c r="M1222" s="2">
        <v>13.5</v>
      </c>
      <c r="N1222" s="46">
        <v>32</v>
      </c>
      <c r="O1222" s="68" t="s">
        <v>38</v>
      </c>
      <c r="P1222" s="32"/>
      <c r="Q1222" s="32"/>
      <c r="R1222" s="32"/>
      <c r="S1222" s="32"/>
      <c r="T1222" s="32"/>
      <c r="U1222" s="32"/>
      <c r="V1222" s="32"/>
      <c r="W1222" t="s">
        <v>2035</v>
      </c>
      <c r="AB1222" s="98">
        <f t="shared" si="21"/>
        <v>-5</v>
      </c>
    </row>
    <row r="1223" spans="1:28" ht="14.25">
      <c r="A1223" s="92"/>
      <c r="B1223" s="144">
        <v>1183</v>
      </c>
      <c r="C1223" s="351" t="s">
        <v>1971</v>
      </c>
      <c r="D1223" s="743"/>
      <c r="E1223" s="725" t="s">
        <v>2034</v>
      </c>
      <c r="F1223" s="182">
        <v>1.3</v>
      </c>
      <c r="G1223" s="2" t="s">
        <v>35</v>
      </c>
      <c r="H1223">
        <v>43800</v>
      </c>
      <c r="I1223" s="750">
        <v>6.75</v>
      </c>
      <c r="J1223" s="818">
        <v>6.75</v>
      </c>
      <c r="N1223" s="46"/>
      <c r="O1223" s="68" t="s">
        <v>38</v>
      </c>
      <c r="P1223" s="32"/>
      <c r="Q1223" s="32"/>
      <c r="R1223" s="32"/>
      <c r="S1223" s="32"/>
      <c r="T1223" s="32"/>
      <c r="U1223" s="32"/>
      <c r="V1223" s="32"/>
      <c r="AB1223" s="98">
        <f t="shared" si="21"/>
        <v>0</v>
      </c>
    </row>
    <row r="1224" spans="1:28" ht="14.25">
      <c r="A1224" s="808">
        <v>31</v>
      </c>
      <c r="B1224" s="144">
        <v>1184</v>
      </c>
      <c r="C1224" s="212" t="s">
        <v>1971</v>
      </c>
      <c r="D1224" s="772" t="s">
        <v>2036</v>
      </c>
      <c r="E1224" t="s">
        <v>2037</v>
      </c>
      <c r="F1224" s="182">
        <v>10</v>
      </c>
      <c r="G1224" s="144" t="s">
        <v>35</v>
      </c>
      <c r="H1224">
        <v>43800</v>
      </c>
      <c r="I1224" s="46">
        <v>22.5</v>
      </c>
      <c r="J1224" s="815">
        <v>22.5</v>
      </c>
      <c r="K1224" s="46"/>
      <c r="L1224" s="46"/>
      <c r="M1224" s="432">
        <v>30.25</v>
      </c>
      <c r="N1224" s="46">
        <v>60.5</v>
      </c>
      <c r="O1224" s="68" t="s">
        <v>38</v>
      </c>
      <c r="P1224" s="817"/>
      <c r="Q1224" s="817"/>
      <c r="R1224" s="817"/>
      <c r="S1224" s="817"/>
      <c r="T1224" s="817"/>
      <c r="U1224" s="817"/>
      <c r="V1224" s="817"/>
      <c r="AB1224" s="98">
        <f t="shared" si="21"/>
        <v>0</v>
      </c>
    </row>
    <row r="1225" spans="1:28" ht="14.25">
      <c r="A1225" s="808"/>
      <c r="B1225" s="144">
        <v>1185</v>
      </c>
      <c r="C1225" s="212" t="s">
        <v>1971</v>
      </c>
      <c r="D1225" s="823"/>
      <c r="E1225" t="s">
        <v>2038</v>
      </c>
      <c r="F1225" s="182">
        <v>1.7</v>
      </c>
      <c r="G1225" s="144" t="s">
        <v>35</v>
      </c>
      <c r="H1225">
        <v>43800</v>
      </c>
      <c r="I1225" s="46">
        <v>7.75</v>
      </c>
      <c r="J1225" s="815">
        <v>7.75</v>
      </c>
      <c r="K1225" s="46"/>
      <c r="L1225" s="46"/>
      <c r="M1225" s="433"/>
      <c r="N1225" s="46"/>
      <c r="O1225" s="816" t="s">
        <v>1534</v>
      </c>
      <c r="P1225" s="817"/>
      <c r="Q1225" s="817"/>
      <c r="R1225" s="817"/>
      <c r="S1225" s="817"/>
      <c r="T1225" s="817"/>
      <c r="U1225" s="817"/>
      <c r="V1225" s="817"/>
      <c r="AB1225" s="98">
        <f t="shared" si="21"/>
        <v>0</v>
      </c>
    </row>
    <row r="1226" spans="1:28" ht="14.25">
      <c r="A1226" s="92">
        <v>32</v>
      </c>
      <c r="B1226" s="144">
        <v>1186</v>
      </c>
      <c r="C1226" s="351" t="s">
        <v>1971</v>
      </c>
      <c r="D1226" s="742" t="s">
        <v>2039</v>
      </c>
      <c r="E1226" s="725" t="s">
        <v>553</v>
      </c>
      <c r="F1226" s="182">
        <v>4</v>
      </c>
      <c r="G1226" s="2" t="s">
        <v>35</v>
      </c>
      <c r="H1226">
        <v>43647</v>
      </c>
      <c r="I1226" s="750">
        <v>13.5</v>
      </c>
      <c r="J1226" s="818">
        <v>13.5</v>
      </c>
      <c r="M1226" s="2">
        <v>30</v>
      </c>
      <c r="N1226" s="726">
        <v>60</v>
      </c>
      <c r="O1226" s="68" t="s">
        <v>38</v>
      </c>
      <c r="P1226" s="32"/>
      <c r="Q1226" s="32"/>
      <c r="R1226" s="32"/>
      <c r="S1226" s="32"/>
      <c r="T1226" s="32"/>
      <c r="U1226" s="32"/>
      <c r="V1226" s="32"/>
      <c r="AB1226" s="98">
        <f t="shared" si="21"/>
        <v>0</v>
      </c>
    </row>
    <row r="1227" spans="1:28" ht="14.25">
      <c r="A1227" s="92"/>
      <c r="B1227" s="144">
        <v>1187</v>
      </c>
      <c r="C1227" s="351" t="s">
        <v>1971</v>
      </c>
      <c r="D1227" s="743"/>
      <c r="E1227" s="725" t="s">
        <v>637</v>
      </c>
      <c r="F1227" s="182">
        <v>6</v>
      </c>
      <c r="G1227" s="2" t="s">
        <v>35</v>
      </c>
      <c r="H1227">
        <v>43647</v>
      </c>
      <c r="I1227" s="750">
        <v>16.5</v>
      </c>
      <c r="J1227" s="818">
        <v>16.5</v>
      </c>
      <c r="N1227" s="734"/>
      <c r="O1227" s="68" t="s">
        <v>38</v>
      </c>
      <c r="P1227" s="32"/>
      <c r="Q1227" s="32"/>
      <c r="R1227" s="32"/>
      <c r="S1227" s="32"/>
      <c r="T1227" s="32"/>
      <c r="U1227" s="32"/>
      <c r="V1227" s="32"/>
      <c r="AB1227" s="98">
        <f t="shared" si="21"/>
        <v>0</v>
      </c>
    </row>
    <row r="1228" spans="1:28" ht="13.5">
      <c r="A1228" s="793">
        <v>2</v>
      </c>
      <c r="B1228" s="144">
        <v>1188</v>
      </c>
      <c r="C1228" s="573" t="s">
        <v>2040</v>
      </c>
      <c r="D1228" s="736" t="s">
        <v>2041</v>
      </c>
      <c r="E1228" s="368" t="s">
        <v>2042</v>
      </c>
      <c r="F1228" s="369">
        <v>4</v>
      </c>
      <c r="G1228" s="369" t="s">
        <v>35</v>
      </c>
      <c r="H1228" t="s">
        <v>999</v>
      </c>
      <c r="I1228" s="369">
        <v>13.5</v>
      </c>
      <c r="J1228" s="46"/>
      <c r="K1228" s="46"/>
      <c r="L1228" s="46"/>
      <c r="M1228" s="2">
        <v>22.89</v>
      </c>
      <c r="N1228" s="46">
        <v>45.78</v>
      </c>
      <c r="O1228" s="388" t="s">
        <v>38</v>
      </c>
      <c r="P1228" s="594"/>
      <c r="Q1228" s="594"/>
      <c r="R1228" s="594"/>
      <c r="S1228" s="594"/>
      <c r="T1228" s="594"/>
      <c r="U1228" s="594"/>
      <c r="V1228" s="594"/>
      <c r="W1228" t="s">
        <v>2043</v>
      </c>
      <c r="AB1228" s="98">
        <f t="shared" si="21"/>
        <v>0</v>
      </c>
    </row>
    <row r="1229" spans="1:28" ht="13.5">
      <c r="A1229" s="793"/>
      <c r="B1229" s="144">
        <v>1189</v>
      </c>
      <c r="C1229" s="573" t="s">
        <v>2040</v>
      </c>
      <c r="D1229" s="824"/>
      <c r="E1229" s="368" t="s">
        <v>2042</v>
      </c>
      <c r="F1229" s="369">
        <v>4</v>
      </c>
      <c r="G1229" s="369" t="s">
        <v>35</v>
      </c>
      <c r="H1229" t="s">
        <v>999</v>
      </c>
      <c r="I1229" s="369">
        <v>13.5</v>
      </c>
      <c r="J1229" s="46"/>
      <c r="K1229" s="46"/>
      <c r="L1229" s="46"/>
      <c r="N1229" s="46"/>
      <c r="O1229" s="388" t="s">
        <v>38</v>
      </c>
      <c r="P1229" s="594"/>
      <c r="Q1229" s="594"/>
      <c r="R1229" s="594"/>
      <c r="S1229" s="594"/>
      <c r="T1229" s="594"/>
      <c r="U1229" s="594"/>
      <c r="V1229" s="594"/>
      <c r="AB1229" s="98">
        <f t="shared" si="21"/>
        <v>0</v>
      </c>
    </row>
    <row r="1230" spans="1:28" ht="13.5">
      <c r="A1230" s="233">
        <v>3</v>
      </c>
      <c r="B1230" s="144">
        <v>1190</v>
      </c>
      <c r="C1230" s="181" t="s">
        <v>2040</v>
      </c>
      <c r="D1230" s="493" t="s">
        <v>2044</v>
      </c>
      <c r="E1230" s="312" t="s">
        <v>2045</v>
      </c>
      <c r="F1230" s="69">
        <v>2</v>
      </c>
      <c r="G1230" s="69" t="s">
        <v>1982</v>
      </c>
      <c r="H1230" s="69" t="s">
        <v>2046</v>
      </c>
      <c r="I1230" s="266">
        <v>8.5</v>
      </c>
      <c r="J1230" s="46"/>
      <c r="K1230" s="101"/>
      <c r="L1230" s="101"/>
      <c r="M1230" s="172">
        <v>17</v>
      </c>
      <c r="N1230" s="46">
        <v>37.52</v>
      </c>
      <c r="O1230" s="210" t="s">
        <v>38</v>
      </c>
      <c r="P1230" s="178"/>
      <c r="Q1230" s="178"/>
      <c r="R1230" s="178"/>
      <c r="S1230" s="178"/>
      <c r="T1230" s="178"/>
      <c r="U1230" s="178"/>
      <c r="V1230" s="251"/>
      <c r="AB1230" s="98">
        <f t="shared" si="21"/>
        <v>-3.520000000000003</v>
      </c>
    </row>
    <row r="1231" spans="1:28" ht="13.5">
      <c r="A1231" s="233"/>
      <c r="B1231" s="144">
        <v>1191</v>
      </c>
      <c r="C1231" s="181" t="s">
        <v>2040</v>
      </c>
      <c r="D1231" s="494"/>
      <c r="E1231" s="312" t="s">
        <v>2045</v>
      </c>
      <c r="F1231" s="69">
        <v>2</v>
      </c>
      <c r="G1231" s="69" t="s">
        <v>1982</v>
      </c>
      <c r="H1231" s="69" t="s">
        <v>2046</v>
      </c>
      <c r="I1231" s="266">
        <v>8.5</v>
      </c>
      <c r="J1231" s="46"/>
      <c r="K1231" s="101"/>
      <c r="L1231" s="101"/>
      <c r="M1231" s="172"/>
      <c r="N1231" s="46"/>
      <c r="O1231" s="210" t="s">
        <v>38</v>
      </c>
      <c r="P1231" s="178"/>
      <c r="Q1231" s="178"/>
      <c r="R1231" s="178"/>
      <c r="S1231" s="178"/>
      <c r="T1231" s="178"/>
      <c r="U1231" s="178"/>
      <c r="V1231" s="251"/>
      <c r="AB1231" s="98">
        <f t="shared" si="21"/>
        <v>0</v>
      </c>
    </row>
    <row r="1232" spans="1:28" ht="13.5">
      <c r="A1232" s="233">
        <v>4</v>
      </c>
      <c r="B1232" s="144">
        <v>1192</v>
      </c>
      <c r="C1232" s="181" t="s">
        <v>2040</v>
      </c>
      <c r="D1232" s="407" t="s">
        <v>2047</v>
      </c>
      <c r="E1232" s="211" t="s">
        <v>2048</v>
      </c>
      <c r="F1232" s="313">
        <v>7.8</v>
      </c>
      <c r="G1232" s="313" t="s">
        <v>35</v>
      </c>
      <c r="H1232" s="311">
        <v>2019.8</v>
      </c>
      <c r="I1232" s="171">
        <v>19.2</v>
      </c>
      <c r="J1232" s="46"/>
      <c r="K1232" s="101"/>
      <c r="L1232" s="101"/>
      <c r="M1232" s="172">
        <v>38.4</v>
      </c>
      <c r="N1232" s="46">
        <v>130</v>
      </c>
      <c r="O1232" s="210" t="s">
        <v>38</v>
      </c>
      <c r="P1232" s="178"/>
      <c r="Q1232" s="178"/>
      <c r="R1232" s="178"/>
      <c r="S1232" s="178"/>
      <c r="T1232" s="178"/>
      <c r="U1232" s="178"/>
      <c r="V1232" s="251"/>
      <c r="W1232" t="s">
        <v>2049</v>
      </c>
      <c r="AB1232" s="98">
        <f t="shared" si="21"/>
        <v>-53.2</v>
      </c>
    </row>
    <row r="1233" spans="1:28" ht="13.5">
      <c r="A1233" s="233"/>
      <c r="B1233" s="144">
        <v>1193</v>
      </c>
      <c r="C1233" s="181" t="s">
        <v>2040</v>
      </c>
      <c r="D1233" s="413"/>
      <c r="E1233" s="211" t="s">
        <v>2048</v>
      </c>
      <c r="F1233" s="313">
        <v>7.8</v>
      </c>
      <c r="G1233" s="313" t="s">
        <v>35</v>
      </c>
      <c r="H1233" s="311">
        <v>2019.8</v>
      </c>
      <c r="I1233" s="171">
        <v>19.2</v>
      </c>
      <c r="J1233" s="46"/>
      <c r="K1233" s="101"/>
      <c r="L1233" s="101"/>
      <c r="M1233" s="172"/>
      <c r="N1233" s="46"/>
      <c r="O1233" s="210" t="s">
        <v>38</v>
      </c>
      <c r="P1233" s="178"/>
      <c r="Q1233" s="178"/>
      <c r="R1233" s="178"/>
      <c r="S1233" s="178"/>
      <c r="T1233" s="178"/>
      <c r="U1233" s="178"/>
      <c r="V1233" s="251"/>
      <c r="AB1233" s="98">
        <f t="shared" si="21"/>
        <v>0</v>
      </c>
    </row>
    <row r="1234" spans="1:28" ht="13.5">
      <c r="A1234" s="825">
        <v>5</v>
      </c>
      <c r="B1234" s="144">
        <v>1194</v>
      </c>
      <c r="C1234" s="826" t="s">
        <v>2040</v>
      </c>
      <c r="D1234" s="827" t="s">
        <v>2050</v>
      </c>
      <c r="E1234" s="828" t="s">
        <v>2051</v>
      </c>
      <c r="F1234" s="182">
        <v>2</v>
      </c>
      <c r="G1234" t="s">
        <v>35</v>
      </c>
      <c r="H1234" t="s">
        <v>885</v>
      </c>
      <c r="I1234" s="386">
        <v>8.45</v>
      </c>
      <c r="J1234" s="46"/>
      <c r="K1234" s="46"/>
      <c r="L1234" s="46"/>
      <c r="M1234" s="578">
        <v>25.35</v>
      </c>
      <c r="N1234" s="46">
        <v>50.7</v>
      </c>
      <c r="O1234" s="550" t="s">
        <v>38</v>
      </c>
      <c r="P1234" s="832"/>
      <c r="Q1234" s="832"/>
      <c r="R1234" s="832"/>
      <c r="S1234" s="832"/>
      <c r="T1234" s="832"/>
      <c r="U1234" s="832"/>
      <c r="V1234" s="832"/>
      <c r="W1234" t="s">
        <v>1634</v>
      </c>
      <c r="AB1234" s="98">
        <f t="shared" si="21"/>
        <v>0</v>
      </c>
    </row>
    <row r="1235" spans="1:28" ht="13.5">
      <c r="A1235" s="825"/>
      <c r="B1235" s="144">
        <v>1195</v>
      </c>
      <c r="C1235" s="826" t="s">
        <v>2040</v>
      </c>
      <c r="D1235" s="829"/>
      <c r="E1235" s="828" t="s">
        <v>2051</v>
      </c>
      <c r="F1235" s="182">
        <v>2</v>
      </c>
      <c r="G1235" t="s">
        <v>35</v>
      </c>
      <c r="H1235" t="s">
        <v>885</v>
      </c>
      <c r="I1235" s="386">
        <v>8.45</v>
      </c>
      <c r="J1235" s="46"/>
      <c r="K1235" s="46"/>
      <c r="L1235" s="46"/>
      <c r="M1235" s="578"/>
      <c r="N1235" s="46"/>
      <c r="O1235" s="550" t="s">
        <v>38</v>
      </c>
      <c r="P1235" s="832"/>
      <c r="Q1235" s="832"/>
      <c r="R1235" s="832"/>
      <c r="S1235" s="832"/>
      <c r="T1235" s="832"/>
      <c r="U1235" s="832"/>
      <c r="V1235" s="832"/>
      <c r="AB1235" s="98">
        <f t="shared" si="21"/>
        <v>0</v>
      </c>
    </row>
    <row r="1236" spans="1:28" ht="13.5">
      <c r="A1236" s="825"/>
      <c r="B1236" s="144">
        <v>1196</v>
      </c>
      <c r="C1236" s="826" t="s">
        <v>2040</v>
      </c>
      <c r="D1236" s="830"/>
      <c r="E1236" s="828" t="s">
        <v>2051</v>
      </c>
      <c r="F1236" s="182">
        <v>2</v>
      </c>
      <c r="G1236" t="s">
        <v>35</v>
      </c>
      <c r="H1236" t="s">
        <v>885</v>
      </c>
      <c r="I1236" s="386">
        <v>8.45</v>
      </c>
      <c r="J1236" s="46"/>
      <c r="K1236" s="46"/>
      <c r="L1236" s="46"/>
      <c r="M1236" s="578"/>
      <c r="N1236" s="46"/>
      <c r="O1236" s="550" t="s">
        <v>38</v>
      </c>
      <c r="P1236" s="832"/>
      <c r="Q1236" s="832"/>
      <c r="R1236" s="832"/>
      <c r="S1236" s="832"/>
      <c r="T1236" s="832"/>
      <c r="U1236" s="832"/>
      <c r="V1236" s="832"/>
      <c r="AB1236" s="98">
        <f t="shared" si="21"/>
        <v>0</v>
      </c>
    </row>
    <row r="1237" spans="1:28" ht="13.5">
      <c r="A1237" s="233">
        <v>6</v>
      </c>
      <c r="B1237" s="144">
        <v>1197</v>
      </c>
      <c r="C1237" s="181" t="s">
        <v>2040</v>
      </c>
      <c r="D1237" s="407" t="s">
        <v>2052</v>
      </c>
      <c r="E1237" s="211" t="s">
        <v>2053</v>
      </c>
      <c r="F1237" s="313">
        <v>5.28</v>
      </c>
      <c r="G1237" s="313" t="s">
        <v>35</v>
      </c>
      <c r="H1237" s="311" t="s">
        <v>2054</v>
      </c>
      <c r="I1237" s="171">
        <v>15.42</v>
      </c>
      <c r="J1237" s="46"/>
      <c r="K1237" s="101"/>
      <c r="L1237" s="101"/>
      <c r="M1237" s="172">
        <v>30.84</v>
      </c>
      <c r="N1237" s="46">
        <v>61.71</v>
      </c>
      <c r="O1237" s="210" t="s">
        <v>38</v>
      </c>
      <c r="P1237" s="178"/>
      <c r="Q1237" s="178"/>
      <c r="R1237" s="178"/>
      <c r="S1237" s="178"/>
      <c r="T1237" s="178"/>
      <c r="U1237" s="178"/>
      <c r="V1237" s="251"/>
      <c r="AB1237" s="98">
        <f t="shared" si="21"/>
        <v>-0.030000000000001137</v>
      </c>
    </row>
    <row r="1238" spans="1:28" ht="13.5">
      <c r="A1238" s="233"/>
      <c r="B1238" s="144">
        <v>1198</v>
      </c>
      <c r="C1238" s="181" t="s">
        <v>2040</v>
      </c>
      <c r="D1238" s="413"/>
      <c r="E1238" s="211" t="s">
        <v>2053</v>
      </c>
      <c r="F1238" s="313">
        <v>5.28</v>
      </c>
      <c r="G1238" s="313" t="s">
        <v>35</v>
      </c>
      <c r="H1238" s="311" t="s">
        <v>2054</v>
      </c>
      <c r="I1238" s="171">
        <v>15.42</v>
      </c>
      <c r="J1238" s="46"/>
      <c r="K1238" s="101"/>
      <c r="L1238" s="101"/>
      <c r="M1238" s="172"/>
      <c r="N1238" s="46"/>
      <c r="O1238" s="210" t="s">
        <v>38</v>
      </c>
      <c r="P1238" s="178"/>
      <c r="Q1238" s="178"/>
      <c r="R1238" s="178"/>
      <c r="S1238" s="178"/>
      <c r="T1238" s="178"/>
      <c r="U1238" s="178"/>
      <c r="V1238" s="251"/>
      <c r="AB1238" s="98">
        <f t="shared" si="21"/>
        <v>0</v>
      </c>
    </row>
    <row r="1239" spans="1:28" ht="13.5">
      <c r="A1239" s="793">
        <v>8</v>
      </c>
      <c r="B1239" s="144">
        <v>1199</v>
      </c>
      <c r="C1239" s="573" t="s">
        <v>2040</v>
      </c>
      <c r="D1239" s="736" t="s">
        <v>2055</v>
      </c>
      <c r="E1239" s="368" t="s">
        <v>2056</v>
      </c>
      <c r="F1239" s="369">
        <v>8</v>
      </c>
      <c r="G1239" s="369" t="s">
        <v>35</v>
      </c>
      <c r="H1239" t="s">
        <v>2057</v>
      </c>
      <c r="I1239" s="369">
        <v>19.5</v>
      </c>
      <c r="J1239" s="46"/>
      <c r="K1239" s="46"/>
      <c r="L1239" s="46"/>
      <c r="M1239" s="2">
        <v>104.86</v>
      </c>
      <c r="N1239" s="46">
        <v>209.72</v>
      </c>
      <c r="O1239" s="388" t="s">
        <v>2058</v>
      </c>
      <c r="P1239" s="594"/>
      <c r="Q1239" s="594"/>
      <c r="R1239" s="594"/>
      <c r="S1239" s="594"/>
      <c r="T1239" s="594"/>
      <c r="U1239" s="594"/>
      <c r="V1239" s="594"/>
      <c r="W1239" t="s">
        <v>1422</v>
      </c>
      <c r="AB1239" s="98">
        <f t="shared" si="21"/>
        <v>0</v>
      </c>
    </row>
    <row r="1240" spans="1:28" ht="13.5">
      <c r="A1240" s="793"/>
      <c r="B1240" s="144">
        <v>1200</v>
      </c>
      <c r="C1240" s="573" t="s">
        <v>2040</v>
      </c>
      <c r="D1240" s="831"/>
      <c r="E1240" s="368" t="s">
        <v>2056</v>
      </c>
      <c r="F1240" s="369">
        <v>8</v>
      </c>
      <c r="G1240" s="369" t="s">
        <v>35</v>
      </c>
      <c r="H1240" t="s">
        <v>2057</v>
      </c>
      <c r="I1240" s="369">
        <v>19.5</v>
      </c>
      <c r="J1240" s="46"/>
      <c r="K1240" s="46"/>
      <c r="L1240" s="46"/>
      <c r="N1240" s="46"/>
      <c r="O1240" s="388" t="s">
        <v>2058</v>
      </c>
      <c r="P1240" s="594"/>
      <c r="Q1240" s="594"/>
      <c r="R1240" s="594"/>
      <c r="S1240" s="594"/>
      <c r="T1240" s="594"/>
      <c r="U1240" s="594"/>
      <c r="V1240" s="594"/>
      <c r="AB1240" s="98">
        <f t="shared" si="21"/>
        <v>0</v>
      </c>
    </row>
    <row r="1241" spans="1:28" ht="13.5">
      <c r="A1241" s="793"/>
      <c r="B1241" s="144">
        <v>1201</v>
      </c>
      <c r="C1241" s="573" t="s">
        <v>2040</v>
      </c>
      <c r="D1241" s="831"/>
      <c r="E1241" s="368" t="s">
        <v>2056</v>
      </c>
      <c r="F1241" s="369">
        <v>8</v>
      </c>
      <c r="G1241" s="369" t="s">
        <v>35</v>
      </c>
      <c r="H1241" t="s">
        <v>2057</v>
      </c>
      <c r="I1241" s="369">
        <v>19.5</v>
      </c>
      <c r="J1241" s="46"/>
      <c r="K1241" s="46"/>
      <c r="L1241" s="46"/>
      <c r="N1241" s="46"/>
      <c r="O1241" s="388" t="s">
        <v>2058</v>
      </c>
      <c r="P1241" s="594"/>
      <c r="Q1241" s="594"/>
      <c r="R1241" s="594"/>
      <c r="S1241" s="594"/>
      <c r="T1241" s="594"/>
      <c r="U1241" s="594"/>
      <c r="V1241" s="594"/>
      <c r="AB1241" s="98">
        <f t="shared" si="21"/>
        <v>0</v>
      </c>
    </row>
    <row r="1242" spans="1:28" ht="13.5">
      <c r="A1242" s="793"/>
      <c r="B1242" s="144">
        <v>1202</v>
      </c>
      <c r="C1242" s="573" t="s">
        <v>2040</v>
      </c>
      <c r="D1242" s="831"/>
      <c r="E1242" s="368" t="s">
        <v>2056</v>
      </c>
      <c r="F1242" s="369">
        <v>8</v>
      </c>
      <c r="G1242" s="369" t="s">
        <v>35</v>
      </c>
      <c r="H1242" t="s">
        <v>2057</v>
      </c>
      <c r="I1242" s="369">
        <v>19.5</v>
      </c>
      <c r="J1242" s="46"/>
      <c r="K1242" s="46"/>
      <c r="L1242" s="46"/>
      <c r="N1242" s="46"/>
      <c r="O1242" s="388" t="s">
        <v>2058</v>
      </c>
      <c r="P1242" s="594"/>
      <c r="Q1242" s="594"/>
      <c r="R1242" s="594"/>
      <c r="S1242" s="594"/>
      <c r="T1242" s="594"/>
      <c r="U1242" s="594"/>
      <c r="V1242" s="594"/>
      <c r="AB1242" s="98">
        <f t="shared" si="21"/>
        <v>0</v>
      </c>
    </row>
    <row r="1243" spans="1:28" ht="13.5">
      <c r="A1243" s="793"/>
      <c r="B1243" s="144">
        <v>1203</v>
      </c>
      <c r="C1243" s="573" t="s">
        <v>2040</v>
      </c>
      <c r="D1243" s="831"/>
      <c r="E1243" s="368" t="s">
        <v>2059</v>
      </c>
      <c r="F1243" s="369">
        <v>4</v>
      </c>
      <c r="G1243" s="369" t="s">
        <v>35</v>
      </c>
      <c r="H1243" t="s">
        <v>2057</v>
      </c>
      <c r="I1243" s="369">
        <v>13.5</v>
      </c>
      <c r="J1243" s="46"/>
      <c r="K1243" s="46"/>
      <c r="L1243" s="46"/>
      <c r="N1243" s="46"/>
      <c r="O1243" s="388" t="s">
        <v>2058</v>
      </c>
      <c r="P1243" s="594"/>
      <c r="Q1243" s="594"/>
      <c r="R1243" s="594"/>
      <c r="S1243" s="594"/>
      <c r="T1243" s="594"/>
      <c r="U1243" s="594"/>
      <c r="V1243" s="594"/>
      <c r="AB1243" s="98">
        <f t="shared" si="21"/>
        <v>0</v>
      </c>
    </row>
    <row r="1244" spans="1:28" ht="13.5">
      <c r="A1244" s="793"/>
      <c r="B1244" s="144">
        <v>1204</v>
      </c>
      <c r="C1244" s="573" t="s">
        <v>2040</v>
      </c>
      <c r="D1244" s="824"/>
      <c r="E1244" s="368" t="s">
        <v>2059</v>
      </c>
      <c r="F1244" s="369">
        <v>4</v>
      </c>
      <c r="G1244" s="369" t="s">
        <v>35</v>
      </c>
      <c r="H1244" t="s">
        <v>2057</v>
      </c>
      <c r="I1244" s="369">
        <v>13</v>
      </c>
      <c r="J1244" s="46"/>
      <c r="K1244" s="46"/>
      <c r="L1244" s="46"/>
      <c r="N1244" s="46"/>
      <c r="O1244" s="388" t="s">
        <v>2058</v>
      </c>
      <c r="P1244" s="594"/>
      <c r="Q1244" s="594"/>
      <c r="R1244" s="594"/>
      <c r="S1244" s="594"/>
      <c r="T1244" s="594"/>
      <c r="U1244" s="594"/>
      <c r="V1244" s="594"/>
      <c r="AB1244" s="98">
        <f t="shared" si="21"/>
        <v>0</v>
      </c>
    </row>
    <row r="1245" spans="1:28" ht="13.5">
      <c r="A1245" s="233">
        <v>10</v>
      </c>
      <c r="B1245" s="144">
        <v>1205</v>
      </c>
      <c r="C1245" s="181" t="s">
        <v>2040</v>
      </c>
      <c r="D1245" s="407" t="s">
        <v>2060</v>
      </c>
      <c r="E1245" s="211" t="s">
        <v>2061</v>
      </c>
      <c r="F1245" s="313">
        <v>0.64</v>
      </c>
      <c r="G1245" s="313" t="s">
        <v>69</v>
      </c>
      <c r="H1245" s="311" t="s">
        <v>845</v>
      </c>
      <c r="I1245" s="171">
        <v>3.84</v>
      </c>
      <c r="J1245" s="46"/>
      <c r="K1245" s="101"/>
      <c r="L1245" s="101"/>
      <c r="M1245" s="172">
        <v>7.68</v>
      </c>
      <c r="N1245" s="46">
        <v>34.5</v>
      </c>
      <c r="O1245" s="210" t="s">
        <v>38</v>
      </c>
      <c r="P1245" s="178"/>
      <c r="Q1245" s="178"/>
      <c r="R1245" s="178"/>
      <c r="S1245" s="178"/>
      <c r="T1245" s="178"/>
      <c r="U1245" s="178"/>
      <c r="V1245" s="251"/>
      <c r="AB1245" s="98">
        <f t="shared" si="21"/>
        <v>-19.14</v>
      </c>
    </row>
    <row r="1246" spans="1:28" ht="13.5">
      <c r="A1246" s="233"/>
      <c r="B1246" s="144">
        <v>1206</v>
      </c>
      <c r="C1246" s="181" t="s">
        <v>2040</v>
      </c>
      <c r="D1246" s="413"/>
      <c r="E1246" s="211" t="s">
        <v>2061</v>
      </c>
      <c r="F1246" s="313">
        <v>0.64</v>
      </c>
      <c r="G1246" s="313" t="s">
        <v>69</v>
      </c>
      <c r="H1246" s="311" t="s">
        <v>845</v>
      </c>
      <c r="I1246" s="171">
        <v>3.84</v>
      </c>
      <c r="J1246" s="46"/>
      <c r="K1246" s="101"/>
      <c r="L1246" s="101"/>
      <c r="M1246" s="172"/>
      <c r="N1246" s="46"/>
      <c r="O1246" s="210" t="s">
        <v>38</v>
      </c>
      <c r="P1246" s="178"/>
      <c r="Q1246" s="178"/>
      <c r="R1246" s="178"/>
      <c r="S1246" s="178"/>
      <c r="T1246" s="178"/>
      <c r="U1246" s="178"/>
      <c r="V1246" s="251"/>
      <c r="AB1246" s="98">
        <f t="shared" si="21"/>
        <v>0</v>
      </c>
    </row>
    <row r="1247" spans="1:28" ht="13.5">
      <c r="A1247" s="233">
        <v>11</v>
      </c>
      <c r="B1247" s="144">
        <v>1207</v>
      </c>
      <c r="C1247" s="181" t="s">
        <v>2040</v>
      </c>
      <c r="D1247" s="407" t="s">
        <v>2062</v>
      </c>
      <c r="E1247" s="211" t="s">
        <v>2063</v>
      </c>
      <c r="F1247" s="313">
        <v>5</v>
      </c>
      <c r="G1247" s="313" t="s">
        <v>35</v>
      </c>
      <c r="H1247" s="311" t="s">
        <v>1513</v>
      </c>
      <c r="I1247" s="171">
        <v>15</v>
      </c>
      <c r="J1247" s="46"/>
      <c r="K1247" s="101"/>
      <c r="L1247" s="101"/>
      <c r="M1247" s="172">
        <v>45</v>
      </c>
      <c r="N1247" s="46">
        <v>97.8</v>
      </c>
      <c r="O1247" s="210" t="s">
        <v>38</v>
      </c>
      <c r="P1247" s="178"/>
      <c r="Q1247" s="178"/>
      <c r="R1247" s="178"/>
      <c r="S1247" s="178"/>
      <c r="T1247" s="178"/>
      <c r="U1247" s="178"/>
      <c r="V1247" s="251"/>
      <c r="AB1247" s="98">
        <f t="shared" si="21"/>
        <v>-7.799999999999997</v>
      </c>
    </row>
    <row r="1248" spans="1:28" ht="13.5">
      <c r="A1248" s="233"/>
      <c r="B1248" s="144">
        <v>1208</v>
      </c>
      <c r="C1248" s="181" t="s">
        <v>2040</v>
      </c>
      <c r="D1248" s="410"/>
      <c r="E1248" s="211" t="s">
        <v>2063</v>
      </c>
      <c r="F1248" s="313">
        <v>5</v>
      </c>
      <c r="G1248" s="313" t="s">
        <v>35</v>
      </c>
      <c r="H1248" s="311" t="s">
        <v>1513</v>
      </c>
      <c r="I1248" s="171">
        <v>15</v>
      </c>
      <c r="J1248" s="46"/>
      <c r="K1248" s="101"/>
      <c r="L1248" s="101"/>
      <c r="M1248" s="172"/>
      <c r="N1248" s="46"/>
      <c r="O1248" s="210" t="s">
        <v>38</v>
      </c>
      <c r="P1248" s="178"/>
      <c r="Q1248" s="178"/>
      <c r="R1248" s="178"/>
      <c r="S1248" s="178"/>
      <c r="T1248" s="178"/>
      <c r="U1248" s="178"/>
      <c r="V1248" s="251"/>
      <c r="AB1248" s="98">
        <f t="shared" si="21"/>
        <v>0</v>
      </c>
    </row>
    <row r="1249" spans="1:28" ht="13.5">
      <c r="A1249" s="233"/>
      <c r="B1249" s="144">
        <v>1209</v>
      </c>
      <c r="C1249" s="181" t="s">
        <v>2040</v>
      </c>
      <c r="D1249" s="413"/>
      <c r="E1249" s="211" t="s">
        <v>2063</v>
      </c>
      <c r="F1249" s="313">
        <v>5</v>
      </c>
      <c r="G1249" s="313" t="s">
        <v>35</v>
      </c>
      <c r="H1249" s="311" t="s">
        <v>1513</v>
      </c>
      <c r="I1249" s="171">
        <v>15</v>
      </c>
      <c r="J1249" s="46"/>
      <c r="K1249" s="101"/>
      <c r="L1249" s="101"/>
      <c r="M1249" s="172"/>
      <c r="N1249" s="46"/>
      <c r="O1249" s="210" t="s">
        <v>38</v>
      </c>
      <c r="P1249" s="178"/>
      <c r="Q1249" s="178"/>
      <c r="R1249" s="178"/>
      <c r="S1249" s="178"/>
      <c r="T1249" s="178"/>
      <c r="U1249" s="178"/>
      <c r="V1249" s="251"/>
      <c r="AB1249" s="98">
        <f t="shared" si="21"/>
        <v>0</v>
      </c>
    </row>
    <row r="1250" spans="1:28" ht="13.5">
      <c r="A1250" s="362">
        <v>12</v>
      </c>
      <c r="B1250" s="144">
        <v>1210</v>
      </c>
      <c r="C1250" s="181" t="s">
        <v>2040</v>
      </c>
      <c r="D1250" s="407" t="s">
        <v>2064</v>
      </c>
      <c r="E1250" s="211" t="s">
        <v>2065</v>
      </c>
      <c r="F1250" s="313">
        <v>3</v>
      </c>
      <c r="G1250" s="313" t="s">
        <v>35</v>
      </c>
      <c r="H1250" s="311" t="s">
        <v>228</v>
      </c>
      <c r="I1250" s="171">
        <v>11</v>
      </c>
      <c r="J1250" s="46"/>
      <c r="K1250" s="101"/>
      <c r="L1250" s="101"/>
      <c r="M1250" s="172">
        <v>51.4</v>
      </c>
      <c r="N1250" s="46">
        <v>130</v>
      </c>
      <c r="O1250" s="155" t="s">
        <v>38</v>
      </c>
      <c r="P1250" s="178"/>
      <c r="Q1250" s="178"/>
      <c r="R1250" s="178"/>
      <c r="S1250" s="178"/>
      <c r="T1250" s="178"/>
      <c r="U1250" s="178"/>
      <c r="V1250" s="251"/>
      <c r="AB1250" s="98">
        <f t="shared" si="21"/>
        <v>-27.200000000000003</v>
      </c>
    </row>
    <row r="1251" spans="1:28" ht="13.5">
      <c r="A1251" s="362"/>
      <c r="B1251" s="144">
        <v>1211</v>
      </c>
      <c r="C1251" s="181" t="s">
        <v>2040</v>
      </c>
      <c r="D1251" s="410"/>
      <c r="E1251" s="211" t="s">
        <v>2065</v>
      </c>
      <c r="F1251" s="313">
        <v>3</v>
      </c>
      <c r="G1251" s="313" t="s">
        <v>35</v>
      </c>
      <c r="H1251" s="311" t="s">
        <v>228</v>
      </c>
      <c r="I1251" s="171">
        <v>11</v>
      </c>
      <c r="J1251" s="46"/>
      <c r="K1251" s="101"/>
      <c r="L1251" s="101"/>
      <c r="M1251" s="172"/>
      <c r="N1251" s="46"/>
      <c r="O1251" s="155" t="s">
        <v>38</v>
      </c>
      <c r="P1251" s="178"/>
      <c r="Q1251" s="178"/>
      <c r="R1251" s="178"/>
      <c r="S1251" s="178"/>
      <c r="T1251" s="178"/>
      <c r="U1251" s="178"/>
      <c r="V1251" s="251"/>
      <c r="AB1251" s="98">
        <f t="shared" si="21"/>
        <v>0</v>
      </c>
    </row>
    <row r="1252" spans="1:28" ht="13.5">
      <c r="A1252" s="362"/>
      <c r="B1252" s="144">
        <v>1212</v>
      </c>
      <c r="C1252" s="181" t="s">
        <v>2040</v>
      </c>
      <c r="D1252" s="410"/>
      <c r="E1252" s="211" t="s">
        <v>2065</v>
      </c>
      <c r="F1252" s="313">
        <v>3</v>
      </c>
      <c r="G1252" s="313" t="s">
        <v>35</v>
      </c>
      <c r="H1252" s="311" t="s">
        <v>228</v>
      </c>
      <c r="I1252" s="171">
        <v>11</v>
      </c>
      <c r="J1252" s="46"/>
      <c r="K1252" s="101"/>
      <c r="L1252" s="101"/>
      <c r="M1252" s="172"/>
      <c r="N1252" s="46"/>
      <c r="O1252" s="155" t="s">
        <v>38</v>
      </c>
      <c r="P1252" s="178"/>
      <c r="Q1252" s="178"/>
      <c r="R1252" s="178"/>
      <c r="S1252" s="178"/>
      <c r="T1252" s="178"/>
      <c r="U1252" s="178"/>
      <c r="V1252" s="251"/>
      <c r="AB1252" s="98">
        <f t="shared" si="21"/>
        <v>0</v>
      </c>
    </row>
    <row r="1253" spans="1:28" ht="13.5">
      <c r="A1253" s="362"/>
      <c r="B1253" s="144">
        <v>1213</v>
      </c>
      <c r="C1253" s="181" t="s">
        <v>2040</v>
      </c>
      <c r="D1253" s="410"/>
      <c r="E1253" s="211" t="s">
        <v>2066</v>
      </c>
      <c r="F1253" s="313">
        <v>2.28</v>
      </c>
      <c r="G1253" s="313" t="s">
        <v>35</v>
      </c>
      <c r="H1253" s="311" t="s">
        <v>228</v>
      </c>
      <c r="I1253" s="171">
        <v>9.2</v>
      </c>
      <c r="J1253" s="46"/>
      <c r="K1253" s="101"/>
      <c r="L1253" s="101"/>
      <c r="M1253" s="172"/>
      <c r="N1253" s="46"/>
      <c r="O1253" s="155" t="s">
        <v>38</v>
      </c>
      <c r="P1253" s="178"/>
      <c r="Q1253" s="178"/>
      <c r="R1253" s="178"/>
      <c r="S1253" s="178"/>
      <c r="T1253" s="178"/>
      <c r="U1253" s="178"/>
      <c r="V1253" s="251"/>
      <c r="AB1253" s="98">
        <f t="shared" si="21"/>
        <v>0</v>
      </c>
    </row>
    <row r="1254" spans="1:28" ht="13.5">
      <c r="A1254" s="362"/>
      <c r="B1254" s="144">
        <v>1214</v>
      </c>
      <c r="C1254" s="181" t="s">
        <v>2040</v>
      </c>
      <c r="D1254" s="413"/>
      <c r="E1254" s="211" t="s">
        <v>2066</v>
      </c>
      <c r="F1254" s="182">
        <v>2.28</v>
      </c>
      <c r="G1254" s="313" t="s">
        <v>35</v>
      </c>
      <c r="H1254" s="311" t="s">
        <v>228</v>
      </c>
      <c r="I1254" s="46">
        <v>9.2</v>
      </c>
      <c r="J1254" s="46"/>
      <c r="K1254" s="101"/>
      <c r="L1254" s="101"/>
      <c r="M1254" s="172"/>
      <c r="N1254" s="46"/>
      <c r="O1254" s="155" t="s">
        <v>38</v>
      </c>
      <c r="P1254" s="178"/>
      <c r="Q1254" s="178"/>
      <c r="R1254" s="178"/>
      <c r="S1254" s="178"/>
      <c r="T1254" s="178"/>
      <c r="U1254" s="178"/>
      <c r="V1254" s="251"/>
      <c r="AB1254" s="98">
        <f t="shared" si="21"/>
        <v>0</v>
      </c>
    </row>
    <row r="1255" spans="1:28" ht="13.5">
      <c r="A1255" s="793">
        <v>13</v>
      </c>
      <c r="B1255" s="144">
        <v>1215</v>
      </c>
      <c r="C1255" s="573" t="s">
        <v>2040</v>
      </c>
      <c r="D1255" s="736" t="s">
        <v>2067</v>
      </c>
      <c r="E1255" s="368" t="s">
        <v>1111</v>
      </c>
      <c r="F1255" s="369">
        <v>3</v>
      </c>
      <c r="G1255" s="369" t="s">
        <v>35</v>
      </c>
      <c r="H1255" s="369" t="s">
        <v>2068</v>
      </c>
      <c r="I1255" s="369">
        <v>11</v>
      </c>
      <c r="J1255" s="46"/>
      <c r="K1255" s="46"/>
      <c r="L1255" s="46"/>
      <c r="M1255" s="2">
        <v>20.13</v>
      </c>
      <c r="N1255" s="46">
        <v>40.26</v>
      </c>
      <c r="O1255" s="388" t="s">
        <v>38</v>
      </c>
      <c r="P1255" s="594"/>
      <c r="Q1255" s="594"/>
      <c r="R1255" s="594"/>
      <c r="S1255" s="594"/>
      <c r="T1255" s="594"/>
      <c r="U1255" s="594"/>
      <c r="V1255" s="594"/>
      <c r="W1255" t="s">
        <v>1634</v>
      </c>
      <c r="AB1255" s="98">
        <f t="shared" si="21"/>
        <v>0</v>
      </c>
    </row>
    <row r="1256" spans="1:28" ht="13.5">
      <c r="A1256" s="793"/>
      <c r="B1256" s="144">
        <v>1216</v>
      </c>
      <c r="C1256" s="573" t="s">
        <v>2040</v>
      </c>
      <c r="D1256" s="824"/>
      <c r="E1256" s="368" t="s">
        <v>1111</v>
      </c>
      <c r="F1256" s="369">
        <v>3</v>
      </c>
      <c r="G1256" s="369" t="s">
        <v>35</v>
      </c>
      <c r="H1256" s="369" t="s">
        <v>2068</v>
      </c>
      <c r="I1256" s="369">
        <v>11</v>
      </c>
      <c r="J1256" s="46"/>
      <c r="K1256" s="46"/>
      <c r="L1256" s="46"/>
      <c r="N1256" s="46"/>
      <c r="O1256" s="388" t="s">
        <v>38</v>
      </c>
      <c r="P1256" s="594"/>
      <c r="Q1256" s="594"/>
      <c r="R1256" s="594"/>
      <c r="S1256" s="594"/>
      <c r="T1256" s="594"/>
      <c r="U1256" s="594"/>
      <c r="V1256" s="594"/>
      <c r="AB1256" s="98">
        <f t="shared" si="21"/>
        <v>0</v>
      </c>
    </row>
    <row r="1257" spans="1:28" ht="13.5">
      <c r="A1257" s="233">
        <v>15</v>
      </c>
      <c r="B1257" s="144">
        <v>1217</v>
      </c>
      <c r="C1257" s="181" t="s">
        <v>2040</v>
      </c>
      <c r="D1257" s="407" t="s">
        <v>2069</v>
      </c>
      <c r="E1257" s="211" t="s">
        <v>2070</v>
      </c>
      <c r="F1257" s="313">
        <v>1</v>
      </c>
      <c r="G1257" s="313" t="s">
        <v>35</v>
      </c>
      <c r="H1257" s="313" t="s">
        <v>1427</v>
      </c>
      <c r="I1257" s="171">
        <v>6</v>
      </c>
      <c r="J1257" s="46"/>
      <c r="K1257" s="101"/>
      <c r="L1257" s="101"/>
      <c r="M1257" s="172">
        <v>12</v>
      </c>
      <c r="N1257" s="46">
        <v>31.6</v>
      </c>
      <c r="O1257" s="155" t="s">
        <v>38</v>
      </c>
      <c r="P1257" s="178"/>
      <c r="Q1257" s="178"/>
      <c r="R1257" s="178"/>
      <c r="S1257" s="178"/>
      <c r="T1257" s="178"/>
      <c r="U1257" s="178"/>
      <c r="V1257" s="251"/>
      <c r="AB1257" s="98">
        <f aca="true" t="shared" si="22" ref="AB1257:AB1320">M1257*2-N1257</f>
        <v>-7.600000000000001</v>
      </c>
    </row>
    <row r="1258" spans="1:28" ht="13.5">
      <c r="A1258" s="233"/>
      <c r="B1258" s="144">
        <v>1218</v>
      </c>
      <c r="C1258" s="181" t="s">
        <v>2040</v>
      </c>
      <c r="D1258" s="413"/>
      <c r="E1258" s="211" t="s">
        <v>2070</v>
      </c>
      <c r="F1258" s="313">
        <v>1</v>
      </c>
      <c r="G1258" s="313" t="s">
        <v>35</v>
      </c>
      <c r="H1258" s="313" t="s">
        <v>1427</v>
      </c>
      <c r="I1258" s="171">
        <v>6</v>
      </c>
      <c r="J1258" s="46"/>
      <c r="K1258" s="101"/>
      <c r="L1258" s="101"/>
      <c r="M1258" s="172"/>
      <c r="N1258" s="46"/>
      <c r="O1258" s="155" t="s">
        <v>38</v>
      </c>
      <c r="P1258" s="178"/>
      <c r="Q1258" s="178"/>
      <c r="R1258" s="178"/>
      <c r="S1258" s="178"/>
      <c r="T1258" s="178"/>
      <c r="U1258" s="178"/>
      <c r="V1258" s="251"/>
      <c r="AB1258" s="98">
        <f t="shared" si="22"/>
        <v>0</v>
      </c>
    </row>
    <row r="1259" spans="1:28" ht="13.5">
      <c r="A1259" s="233">
        <v>16</v>
      </c>
      <c r="B1259" s="144">
        <v>1219</v>
      </c>
      <c r="C1259" s="181" t="s">
        <v>2040</v>
      </c>
      <c r="D1259" s="407" t="s">
        <v>2071</v>
      </c>
      <c r="E1259" s="211" t="s">
        <v>57</v>
      </c>
      <c r="F1259" s="313">
        <v>2</v>
      </c>
      <c r="G1259" s="313" t="s">
        <v>35</v>
      </c>
      <c r="H1259" s="313" t="s">
        <v>2072</v>
      </c>
      <c r="I1259" s="171">
        <v>8.5</v>
      </c>
      <c r="J1259" s="46"/>
      <c r="K1259" s="101"/>
      <c r="L1259" s="101"/>
      <c r="M1259" s="172">
        <v>25.5</v>
      </c>
      <c r="N1259" s="46">
        <v>81.43</v>
      </c>
      <c r="O1259" s="155" t="s">
        <v>38</v>
      </c>
      <c r="P1259" s="178"/>
      <c r="Q1259" s="178"/>
      <c r="R1259" s="178"/>
      <c r="S1259" s="178"/>
      <c r="T1259" s="178"/>
      <c r="U1259" s="178"/>
      <c r="V1259" s="251"/>
      <c r="W1259" t="s">
        <v>2073</v>
      </c>
      <c r="AB1259" s="98">
        <f t="shared" si="22"/>
        <v>-30.430000000000007</v>
      </c>
    </row>
    <row r="1260" spans="1:28" ht="13.5">
      <c r="A1260" s="233"/>
      <c r="B1260" s="144">
        <v>1220</v>
      </c>
      <c r="C1260" s="181" t="s">
        <v>2040</v>
      </c>
      <c r="D1260" s="410"/>
      <c r="E1260" s="211" t="s">
        <v>57</v>
      </c>
      <c r="F1260" s="313">
        <v>2</v>
      </c>
      <c r="G1260" s="313" t="s">
        <v>35</v>
      </c>
      <c r="H1260" s="313" t="s">
        <v>2072</v>
      </c>
      <c r="I1260" s="171">
        <v>8.5</v>
      </c>
      <c r="J1260" s="46"/>
      <c r="K1260" s="101"/>
      <c r="L1260" s="101"/>
      <c r="M1260" s="172"/>
      <c r="N1260" s="46"/>
      <c r="O1260" s="155" t="s">
        <v>38</v>
      </c>
      <c r="P1260" s="178"/>
      <c r="Q1260" s="178"/>
      <c r="R1260" s="178"/>
      <c r="S1260" s="178"/>
      <c r="T1260" s="178"/>
      <c r="U1260" s="178"/>
      <c r="V1260" s="251"/>
      <c r="AB1260" s="98">
        <f t="shared" si="22"/>
        <v>0</v>
      </c>
    </row>
    <row r="1261" spans="1:28" ht="13.5">
      <c r="A1261" s="233"/>
      <c r="B1261" s="144">
        <v>1221</v>
      </c>
      <c r="C1261" s="181" t="s">
        <v>2040</v>
      </c>
      <c r="D1261" s="413"/>
      <c r="E1261" s="211" t="s">
        <v>57</v>
      </c>
      <c r="F1261" s="313">
        <v>2</v>
      </c>
      <c r="G1261" s="313" t="s">
        <v>35</v>
      </c>
      <c r="H1261" s="313" t="s">
        <v>2072</v>
      </c>
      <c r="I1261" s="171">
        <v>8.5</v>
      </c>
      <c r="J1261" s="46"/>
      <c r="K1261" s="101"/>
      <c r="L1261" s="101"/>
      <c r="M1261" s="172"/>
      <c r="N1261" s="46"/>
      <c r="O1261" s="155" t="s">
        <v>38</v>
      </c>
      <c r="P1261" s="178"/>
      <c r="Q1261" s="178"/>
      <c r="R1261" s="178"/>
      <c r="S1261" s="178"/>
      <c r="T1261" s="178"/>
      <c r="U1261" s="178"/>
      <c r="V1261" s="251"/>
      <c r="AB1261" s="98">
        <f t="shared" si="22"/>
        <v>0</v>
      </c>
    </row>
    <row r="1262" spans="1:28" ht="13.5">
      <c r="A1262" s="233">
        <v>18</v>
      </c>
      <c r="B1262" s="144">
        <v>1222</v>
      </c>
      <c r="C1262" s="181" t="s">
        <v>2040</v>
      </c>
      <c r="D1262" s="211" t="s">
        <v>2074</v>
      </c>
      <c r="E1262" s="211" t="s">
        <v>2075</v>
      </c>
      <c r="F1262" s="182">
        <v>4.22</v>
      </c>
      <c r="G1262" s="313" t="s">
        <v>916</v>
      </c>
      <c r="H1262" s="313" t="s">
        <v>1013</v>
      </c>
      <c r="I1262" s="171">
        <v>14.79</v>
      </c>
      <c r="J1262" s="46"/>
      <c r="K1262" s="101"/>
      <c r="L1262" s="101"/>
      <c r="M1262" s="2">
        <v>13.83</v>
      </c>
      <c r="N1262" s="46">
        <v>125.82</v>
      </c>
      <c r="O1262" s="155" t="s">
        <v>1767</v>
      </c>
      <c r="P1262" s="178"/>
      <c r="Q1262" s="178"/>
      <c r="R1262" s="178"/>
      <c r="S1262" s="178"/>
      <c r="T1262" s="178"/>
      <c r="U1262" s="178"/>
      <c r="V1262" s="251"/>
      <c r="AB1262" s="98">
        <f t="shared" si="22"/>
        <v>-98.16</v>
      </c>
    </row>
    <row r="1263" spans="1:28" ht="13.5">
      <c r="A1263" s="233">
        <v>19</v>
      </c>
      <c r="B1263" s="144">
        <v>1223</v>
      </c>
      <c r="C1263" s="181" t="s">
        <v>2040</v>
      </c>
      <c r="D1263" s="493" t="s">
        <v>2076</v>
      </c>
      <c r="E1263" s="257" t="s">
        <v>2077</v>
      </c>
      <c r="F1263" s="182">
        <v>1.49</v>
      </c>
      <c r="G1263" t="s">
        <v>35</v>
      </c>
      <c r="H1263" s="266" t="s">
        <v>1421</v>
      </c>
      <c r="I1263" s="266">
        <v>7.225</v>
      </c>
      <c r="J1263" s="46"/>
      <c r="K1263" s="101"/>
      <c r="L1263" s="101"/>
      <c r="M1263" s="172">
        <v>21.67</v>
      </c>
      <c r="N1263" s="46">
        <v>57</v>
      </c>
      <c r="O1263" s="155" t="s">
        <v>38</v>
      </c>
      <c r="P1263" s="178"/>
      <c r="Q1263" s="178"/>
      <c r="R1263" s="178"/>
      <c r="S1263" s="178"/>
      <c r="T1263" s="178"/>
      <c r="U1263" s="178"/>
      <c r="V1263" s="251"/>
      <c r="W1263" t="s">
        <v>2078</v>
      </c>
      <c r="AB1263" s="98">
        <f t="shared" si="22"/>
        <v>-13.659999999999997</v>
      </c>
    </row>
    <row r="1264" spans="1:28" ht="13.5">
      <c r="A1264" s="233"/>
      <c r="B1264" s="144">
        <v>1224</v>
      </c>
      <c r="C1264" s="181" t="s">
        <v>2040</v>
      </c>
      <c r="D1264" s="494"/>
      <c r="E1264" s="257" t="s">
        <v>2077</v>
      </c>
      <c r="F1264" s="182">
        <v>1.49</v>
      </c>
      <c r="G1264" t="s">
        <v>35</v>
      </c>
      <c r="H1264" s="266" t="s">
        <v>1421</v>
      </c>
      <c r="I1264" s="266">
        <v>7.225</v>
      </c>
      <c r="J1264" s="46"/>
      <c r="K1264" s="101"/>
      <c r="L1264" s="101"/>
      <c r="M1264" s="172"/>
      <c r="N1264" s="46"/>
      <c r="O1264" s="155" t="s">
        <v>38</v>
      </c>
      <c r="P1264" s="178"/>
      <c r="Q1264" s="178"/>
      <c r="R1264" s="178"/>
      <c r="S1264" s="178"/>
      <c r="T1264" s="178"/>
      <c r="U1264" s="178"/>
      <c r="V1264" s="251"/>
      <c r="AB1264" s="98">
        <f t="shared" si="22"/>
        <v>0</v>
      </c>
    </row>
    <row r="1265" spans="1:28" ht="13.5">
      <c r="A1265" s="233"/>
      <c r="B1265" s="144">
        <v>1225</v>
      </c>
      <c r="C1265" s="181" t="s">
        <v>2040</v>
      </c>
      <c r="D1265" s="495"/>
      <c r="E1265" s="257" t="s">
        <v>2077</v>
      </c>
      <c r="F1265" s="182">
        <v>1.49</v>
      </c>
      <c r="G1265" t="s">
        <v>35</v>
      </c>
      <c r="H1265" s="266" t="s">
        <v>1421</v>
      </c>
      <c r="I1265" s="266">
        <v>7.225</v>
      </c>
      <c r="J1265" s="46"/>
      <c r="K1265" s="101"/>
      <c r="L1265" s="101"/>
      <c r="M1265" s="172"/>
      <c r="N1265" s="46"/>
      <c r="O1265" s="155" t="s">
        <v>38</v>
      </c>
      <c r="P1265" s="178"/>
      <c r="Q1265" s="178"/>
      <c r="R1265" s="178"/>
      <c r="S1265" s="178"/>
      <c r="T1265" s="178"/>
      <c r="U1265" s="178"/>
      <c r="V1265" s="251"/>
      <c r="AB1265" s="98">
        <f t="shared" si="22"/>
        <v>0</v>
      </c>
    </row>
    <row r="1266" spans="1:28" ht="13.5">
      <c r="A1266" s="233">
        <v>20</v>
      </c>
      <c r="B1266" s="144">
        <v>1226</v>
      </c>
      <c r="C1266" s="181" t="s">
        <v>2040</v>
      </c>
      <c r="D1266" s="407" t="s">
        <v>2079</v>
      </c>
      <c r="E1266" s="211" t="s">
        <v>2080</v>
      </c>
      <c r="F1266" s="313">
        <v>12</v>
      </c>
      <c r="G1266" s="69" t="s">
        <v>35</v>
      </c>
      <c r="H1266" s="313" t="s">
        <v>833</v>
      </c>
      <c r="I1266" s="171">
        <v>25.5</v>
      </c>
      <c r="J1266" s="46"/>
      <c r="K1266" s="101"/>
      <c r="L1266" s="101"/>
      <c r="M1266" s="172">
        <v>76.5</v>
      </c>
      <c r="N1266" s="46">
        <v>203.07</v>
      </c>
      <c r="O1266" s="155" t="s">
        <v>38</v>
      </c>
      <c r="P1266" s="178"/>
      <c r="Q1266" s="178"/>
      <c r="R1266" s="178"/>
      <c r="S1266" s="178"/>
      <c r="T1266" s="178"/>
      <c r="U1266" s="178"/>
      <c r="V1266" s="251"/>
      <c r="W1266" t="s">
        <v>2081</v>
      </c>
      <c r="AB1266" s="98">
        <f t="shared" si="22"/>
        <v>-50.06999999999999</v>
      </c>
    </row>
    <row r="1267" spans="1:28" ht="13.5">
      <c r="A1267" s="233"/>
      <c r="B1267" s="144">
        <v>1227</v>
      </c>
      <c r="C1267" s="181" t="s">
        <v>2040</v>
      </c>
      <c r="D1267" s="410"/>
      <c r="E1267" s="211" t="s">
        <v>2080</v>
      </c>
      <c r="F1267" s="313">
        <v>12</v>
      </c>
      <c r="G1267" s="69" t="s">
        <v>35</v>
      </c>
      <c r="H1267" s="313" t="s">
        <v>833</v>
      </c>
      <c r="I1267" s="171">
        <v>25.5</v>
      </c>
      <c r="J1267" s="46"/>
      <c r="K1267" s="101"/>
      <c r="L1267" s="101"/>
      <c r="M1267" s="172"/>
      <c r="N1267" s="46"/>
      <c r="O1267" s="155" t="s">
        <v>38</v>
      </c>
      <c r="P1267" s="178"/>
      <c r="Q1267" s="178"/>
      <c r="R1267" s="178"/>
      <c r="S1267" s="178"/>
      <c r="T1267" s="178"/>
      <c r="U1267" s="178"/>
      <c r="V1267" s="251"/>
      <c r="AB1267" s="98">
        <f t="shared" si="22"/>
        <v>0</v>
      </c>
    </row>
    <row r="1268" spans="1:28" ht="13.5">
      <c r="A1268" s="233"/>
      <c r="B1268" s="144">
        <v>1228</v>
      </c>
      <c r="C1268" s="181" t="s">
        <v>2040</v>
      </c>
      <c r="D1268" s="413"/>
      <c r="E1268" s="211" t="s">
        <v>2080</v>
      </c>
      <c r="F1268" s="313">
        <v>12</v>
      </c>
      <c r="G1268" s="69" t="s">
        <v>35</v>
      </c>
      <c r="H1268" s="313" t="s">
        <v>833</v>
      </c>
      <c r="I1268" s="171">
        <v>25.5</v>
      </c>
      <c r="J1268" s="46"/>
      <c r="K1268" s="101"/>
      <c r="L1268" s="101"/>
      <c r="M1268" s="172"/>
      <c r="N1268" s="46"/>
      <c r="O1268" s="155" t="s">
        <v>38</v>
      </c>
      <c r="P1268" s="178"/>
      <c r="Q1268" s="178"/>
      <c r="R1268" s="178"/>
      <c r="S1268" s="178"/>
      <c r="T1268" s="178"/>
      <c r="U1268" s="178"/>
      <c r="V1268" s="251"/>
      <c r="AB1268" s="98">
        <f t="shared" si="22"/>
        <v>0</v>
      </c>
    </row>
    <row r="1269" spans="1:28" ht="13.5">
      <c r="A1269" s="793">
        <v>21</v>
      </c>
      <c r="B1269" s="144">
        <v>1229</v>
      </c>
      <c r="C1269" s="573" t="s">
        <v>2040</v>
      </c>
      <c r="D1269" s="736" t="s">
        <v>2082</v>
      </c>
      <c r="E1269" s="368" t="s">
        <v>2083</v>
      </c>
      <c r="F1269" s="369">
        <v>4</v>
      </c>
      <c r="G1269" t="s">
        <v>35</v>
      </c>
      <c r="H1269" s="369" t="s">
        <v>2084</v>
      </c>
      <c r="I1269" s="46">
        <v>13.5</v>
      </c>
      <c r="J1269" s="46"/>
      <c r="K1269" s="46"/>
      <c r="L1269" s="46"/>
      <c r="M1269" s="2">
        <v>36.07</v>
      </c>
      <c r="N1269" s="46">
        <v>72.15</v>
      </c>
      <c r="O1269" s="388" t="s">
        <v>1534</v>
      </c>
      <c r="P1269" s="594"/>
      <c r="Q1269" s="594"/>
      <c r="R1269" s="594"/>
      <c r="S1269" s="594"/>
      <c r="T1269" s="594"/>
      <c r="U1269" s="594"/>
      <c r="V1269" s="594"/>
      <c r="W1269" t="s">
        <v>1422</v>
      </c>
      <c r="AB1269" s="98">
        <f t="shared" si="22"/>
        <v>-0.010000000000005116</v>
      </c>
    </row>
    <row r="1270" spans="1:28" ht="13.5">
      <c r="A1270" s="793"/>
      <c r="B1270" s="144">
        <v>1230</v>
      </c>
      <c r="C1270" s="573" t="s">
        <v>2040</v>
      </c>
      <c r="D1270" s="831"/>
      <c r="E1270" s="368" t="s">
        <v>2083</v>
      </c>
      <c r="F1270" s="369">
        <v>4</v>
      </c>
      <c r="G1270" t="s">
        <v>35</v>
      </c>
      <c r="H1270" s="369" t="s">
        <v>2084</v>
      </c>
      <c r="I1270" s="46">
        <v>13.5</v>
      </c>
      <c r="J1270" s="46"/>
      <c r="K1270" s="46"/>
      <c r="L1270" s="46"/>
      <c r="N1270" s="46"/>
      <c r="O1270" s="388" t="s">
        <v>1534</v>
      </c>
      <c r="P1270" s="594"/>
      <c r="Q1270" s="594"/>
      <c r="R1270" s="594"/>
      <c r="S1270" s="594"/>
      <c r="T1270" s="594"/>
      <c r="U1270" s="594"/>
      <c r="V1270" s="594"/>
      <c r="AB1270" s="98">
        <f t="shared" si="22"/>
        <v>0</v>
      </c>
    </row>
    <row r="1271" spans="1:28" ht="13.5">
      <c r="A1271" s="793"/>
      <c r="B1271" s="144">
        <v>1231</v>
      </c>
      <c r="C1271" s="573" t="s">
        <v>2040</v>
      </c>
      <c r="D1271" s="824"/>
      <c r="E1271" s="368" t="s">
        <v>2083</v>
      </c>
      <c r="F1271" s="369">
        <v>4</v>
      </c>
      <c r="G1271" t="s">
        <v>35</v>
      </c>
      <c r="H1271" s="369" t="s">
        <v>2084</v>
      </c>
      <c r="I1271" s="46">
        <v>13.5</v>
      </c>
      <c r="J1271" s="46"/>
      <c r="K1271" s="46"/>
      <c r="L1271" s="46"/>
      <c r="N1271" s="46"/>
      <c r="O1271" s="388" t="s">
        <v>1534</v>
      </c>
      <c r="P1271" s="594"/>
      <c r="Q1271" s="594"/>
      <c r="R1271" s="594"/>
      <c r="S1271" s="594"/>
      <c r="T1271" s="594"/>
      <c r="U1271" s="594"/>
      <c r="V1271" s="594"/>
      <c r="AB1271" s="98">
        <f t="shared" si="22"/>
        <v>0</v>
      </c>
    </row>
    <row r="1272" spans="1:28" ht="13.5">
      <c r="A1272" s="233">
        <v>22</v>
      </c>
      <c r="B1272" s="144">
        <v>1232</v>
      </c>
      <c r="C1272" s="181" t="s">
        <v>2040</v>
      </c>
      <c r="D1272" s="407" t="s">
        <v>2085</v>
      </c>
      <c r="E1272" s="211" t="s">
        <v>2086</v>
      </c>
      <c r="F1272" s="313">
        <v>4.1</v>
      </c>
      <c r="G1272" s="69" t="s">
        <v>1294</v>
      </c>
      <c r="H1272" s="313" t="s">
        <v>2087</v>
      </c>
      <c r="I1272" s="171">
        <v>13.65</v>
      </c>
      <c r="J1272" s="46"/>
      <c r="K1272" s="101"/>
      <c r="L1272" s="101"/>
      <c r="M1272" s="172">
        <v>27.3</v>
      </c>
      <c r="N1272" s="46">
        <v>174.38</v>
      </c>
      <c r="O1272" s="155" t="s">
        <v>293</v>
      </c>
      <c r="P1272" s="178"/>
      <c r="Q1272" s="178"/>
      <c r="R1272" s="178"/>
      <c r="S1272" s="178"/>
      <c r="T1272" s="178"/>
      <c r="U1272" s="178"/>
      <c r="V1272" s="251"/>
      <c r="W1272" t="s">
        <v>2088</v>
      </c>
      <c r="AB1272" s="98">
        <f t="shared" si="22"/>
        <v>-119.78</v>
      </c>
    </row>
    <row r="1273" spans="1:28" ht="13.5">
      <c r="A1273" s="233"/>
      <c r="B1273" s="144">
        <v>1233</v>
      </c>
      <c r="C1273" s="181" t="s">
        <v>2040</v>
      </c>
      <c r="D1273" s="413"/>
      <c r="E1273" s="211" t="s">
        <v>2086</v>
      </c>
      <c r="F1273" s="313">
        <v>4.1</v>
      </c>
      <c r="G1273" s="69" t="s">
        <v>1294</v>
      </c>
      <c r="H1273" s="313" t="s">
        <v>2087</v>
      </c>
      <c r="I1273" s="171">
        <v>13.65</v>
      </c>
      <c r="J1273" s="46"/>
      <c r="K1273" s="101"/>
      <c r="L1273" s="101"/>
      <c r="M1273" s="172"/>
      <c r="N1273" s="46"/>
      <c r="O1273" s="155" t="s">
        <v>293</v>
      </c>
      <c r="P1273" s="178"/>
      <c r="Q1273" s="178"/>
      <c r="R1273" s="178"/>
      <c r="S1273" s="178"/>
      <c r="T1273" s="178"/>
      <c r="U1273" s="178"/>
      <c r="V1273" s="251"/>
      <c r="AB1273" s="98">
        <f t="shared" si="22"/>
        <v>0</v>
      </c>
    </row>
    <row r="1274" spans="1:28" ht="24">
      <c r="A1274" s="233">
        <v>23</v>
      </c>
      <c r="B1274" s="144">
        <v>1234</v>
      </c>
      <c r="C1274" s="181" t="s">
        <v>2040</v>
      </c>
      <c r="D1274" s="407" t="s">
        <v>2089</v>
      </c>
      <c r="E1274" s="211" t="s">
        <v>2090</v>
      </c>
      <c r="F1274" s="313">
        <v>0.68</v>
      </c>
      <c r="G1274" s="69" t="s">
        <v>2091</v>
      </c>
      <c r="H1274" s="313" t="s">
        <v>2092</v>
      </c>
      <c r="I1274" s="171">
        <v>4</v>
      </c>
      <c r="J1274" s="46"/>
      <c r="K1274" s="101"/>
      <c r="L1274" s="101"/>
      <c r="M1274" s="172">
        <v>6.12</v>
      </c>
      <c r="N1274" s="46">
        <v>24</v>
      </c>
      <c r="O1274" s="155" t="s">
        <v>38</v>
      </c>
      <c r="P1274" s="178"/>
      <c r="Q1274" s="178"/>
      <c r="R1274" s="178"/>
      <c r="S1274" s="178"/>
      <c r="T1274" s="178"/>
      <c r="U1274" s="178"/>
      <c r="V1274" s="251"/>
      <c r="AB1274" s="98">
        <f t="shared" si="22"/>
        <v>-11.76</v>
      </c>
    </row>
    <row r="1275" spans="1:28" ht="24">
      <c r="A1275" s="233"/>
      <c r="B1275" s="144">
        <v>1235</v>
      </c>
      <c r="C1275" s="181" t="s">
        <v>2040</v>
      </c>
      <c r="D1275" s="413"/>
      <c r="E1275" s="211" t="s">
        <v>2093</v>
      </c>
      <c r="F1275" s="313">
        <v>0.34</v>
      </c>
      <c r="G1275" s="69" t="s">
        <v>2091</v>
      </c>
      <c r="H1275" s="313" t="s">
        <v>2092</v>
      </c>
      <c r="I1275" s="171">
        <v>2</v>
      </c>
      <c r="J1275" s="46"/>
      <c r="K1275" s="101"/>
      <c r="L1275" s="101"/>
      <c r="M1275" s="172"/>
      <c r="N1275" s="46"/>
      <c r="O1275" s="155" t="s">
        <v>38</v>
      </c>
      <c r="P1275" s="178"/>
      <c r="Q1275" s="178"/>
      <c r="R1275" s="178"/>
      <c r="S1275" s="178"/>
      <c r="T1275" s="178"/>
      <c r="U1275" s="178"/>
      <c r="V1275" s="251"/>
      <c r="AB1275" s="98">
        <f t="shared" si="22"/>
        <v>0</v>
      </c>
    </row>
    <row r="1276" spans="1:28" ht="24">
      <c r="A1276" s="233">
        <v>24</v>
      </c>
      <c r="B1276" s="144">
        <v>1236</v>
      </c>
      <c r="C1276" s="181" t="s">
        <v>2040</v>
      </c>
      <c r="D1276" s="407" t="s">
        <v>2094</v>
      </c>
      <c r="E1276" s="211" t="s">
        <v>2095</v>
      </c>
      <c r="F1276" s="313">
        <v>7</v>
      </c>
      <c r="G1276" s="69" t="s">
        <v>2096</v>
      </c>
      <c r="H1276" s="313" t="s">
        <v>1427</v>
      </c>
      <c r="I1276" s="171">
        <v>18</v>
      </c>
      <c r="J1276" s="46"/>
      <c r="K1276" s="101"/>
      <c r="L1276" s="101"/>
      <c r="M1276" s="172">
        <v>36</v>
      </c>
      <c r="N1276" s="46">
        <v>159.5</v>
      </c>
      <c r="O1276" s="155" t="s">
        <v>293</v>
      </c>
      <c r="P1276" s="178"/>
      <c r="Q1276" s="178"/>
      <c r="R1276" s="178"/>
      <c r="S1276" s="178"/>
      <c r="T1276" s="178"/>
      <c r="U1276" s="178"/>
      <c r="V1276" s="251"/>
      <c r="W1276" t="s">
        <v>2097</v>
      </c>
      <c r="AB1276" s="98">
        <f t="shared" si="22"/>
        <v>-87.5</v>
      </c>
    </row>
    <row r="1277" spans="1:28" ht="24">
      <c r="A1277" s="233"/>
      <c r="B1277" s="144">
        <v>1237</v>
      </c>
      <c r="C1277" s="181" t="s">
        <v>2040</v>
      </c>
      <c r="D1277" s="413"/>
      <c r="E1277" s="211" t="s">
        <v>2095</v>
      </c>
      <c r="F1277" s="313">
        <v>7</v>
      </c>
      <c r="G1277" s="69" t="s">
        <v>2096</v>
      </c>
      <c r="H1277" s="313" t="s">
        <v>1427</v>
      </c>
      <c r="I1277" s="171">
        <v>18</v>
      </c>
      <c r="J1277" s="46"/>
      <c r="K1277" s="101"/>
      <c r="L1277" s="101"/>
      <c r="M1277" s="172"/>
      <c r="N1277" s="46"/>
      <c r="O1277" s="155" t="s">
        <v>293</v>
      </c>
      <c r="P1277" s="178"/>
      <c r="Q1277" s="178"/>
      <c r="R1277" s="178"/>
      <c r="S1277" s="178"/>
      <c r="T1277" s="178"/>
      <c r="U1277" s="178"/>
      <c r="V1277" s="251"/>
      <c r="AB1277" s="98">
        <f t="shared" si="22"/>
        <v>0</v>
      </c>
    </row>
    <row r="1278" spans="1:28" ht="24">
      <c r="A1278" s="233">
        <v>25</v>
      </c>
      <c r="B1278" s="144">
        <v>1238</v>
      </c>
      <c r="C1278" s="181" t="s">
        <v>2040</v>
      </c>
      <c r="D1278" s="407" t="s">
        <v>2098</v>
      </c>
      <c r="E1278" s="211" t="s">
        <v>362</v>
      </c>
      <c r="F1278" s="313">
        <v>3.57</v>
      </c>
      <c r="G1278" s="69" t="s">
        <v>2099</v>
      </c>
      <c r="H1278" s="313" t="s">
        <v>1427</v>
      </c>
      <c r="I1278" s="171">
        <v>12.4</v>
      </c>
      <c r="J1278" s="46"/>
      <c r="K1278" s="101"/>
      <c r="L1278" s="101"/>
      <c r="M1278" s="172">
        <v>24.85</v>
      </c>
      <c r="N1278" s="46">
        <v>78</v>
      </c>
      <c r="O1278" s="155" t="s">
        <v>293</v>
      </c>
      <c r="P1278" s="178"/>
      <c r="Q1278" s="178"/>
      <c r="R1278" s="178"/>
      <c r="S1278" s="178"/>
      <c r="T1278" s="178"/>
      <c r="U1278" s="178"/>
      <c r="V1278" s="251"/>
      <c r="W1278" t="s">
        <v>2100</v>
      </c>
      <c r="AB1278" s="98">
        <f t="shared" si="22"/>
        <v>-28.299999999999997</v>
      </c>
    </row>
    <row r="1279" spans="1:28" ht="24">
      <c r="A1279" s="233"/>
      <c r="B1279" s="144">
        <v>1239</v>
      </c>
      <c r="C1279" s="181" t="s">
        <v>2040</v>
      </c>
      <c r="D1279" s="413"/>
      <c r="E1279" s="211" t="s">
        <v>362</v>
      </c>
      <c r="F1279" s="313">
        <v>3.57</v>
      </c>
      <c r="G1279" s="69" t="s">
        <v>2099</v>
      </c>
      <c r="H1279" s="313" t="s">
        <v>1427</v>
      </c>
      <c r="I1279" s="171">
        <v>12.4</v>
      </c>
      <c r="J1279" s="46"/>
      <c r="K1279" s="101"/>
      <c r="L1279" s="101"/>
      <c r="M1279" s="172"/>
      <c r="N1279" s="46"/>
      <c r="O1279" s="155" t="s">
        <v>293</v>
      </c>
      <c r="P1279" s="178"/>
      <c r="Q1279" s="178"/>
      <c r="R1279" s="178"/>
      <c r="S1279" s="178"/>
      <c r="T1279" s="178"/>
      <c r="U1279" s="178"/>
      <c r="V1279" s="251"/>
      <c r="AB1279" s="98">
        <f t="shared" si="22"/>
        <v>0</v>
      </c>
    </row>
    <row r="1280" spans="1:28" ht="36">
      <c r="A1280" s="233">
        <v>26</v>
      </c>
      <c r="B1280" s="144">
        <v>1240</v>
      </c>
      <c r="C1280" s="181" t="s">
        <v>2040</v>
      </c>
      <c r="D1280" s="407" t="s">
        <v>2101</v>
      </c>
      <c r="E1280" s="211" t="s">
        <v>2102</v>
      </c>
      <c r="F1280" s="313">
        <v>3</v>
      </c>
      <c r="G1280" s="69" t="s">
        <v>2103</v>
      </c>
      <c r="H1280" s="313" t="s">
        <v>1427</v>
      </c>
      <c r="I1280" s="171">
        <v>11</v>
      </c>
      <c r="J1280" s="46"/>
      <c r="K1280" s="101"/>
      <c r="L1280" s="101"/>
      <c r="M1280" s="172">
        <v>22</v>
      </c>
      <c r="N1280" s="46">
        <v>78</v>
      </c>
      <c r="O1280" s="155" t="s">
        <v>38</v>
      </c>
      <c r="P1280" s="178"/>
      <c r="Q1280" s="178"/>
      <c r="R1280" s="178"/>
      <c r="S1280" s="178"/>
      <c r="T1280" s="178"/>
      <c r="U1280" s="178"/>
      <c r="V1280" s="251"/>
      <c r="W1280" t="s">
        <v>2104</v>
      </c>
      <c r="AB1280" s="98">
        <f t="shared" si="22"/>
        <v>-34</v>
      </c>
    </row>
    <row r="1281" spans="1:28" ht="36">
      <c r="A1281" s="233"/>
      <c r="B1281" s="144">
        <v>1241</v>
      </c>
      <c r="C1281" s="181" t="s">
        <v>2040</v>
      </c>
      <c r="D1281" s="413"/>
      <c r="E1281" s="211" t="s">
        <v>2102</v>
      </c>
      <c r="F1281" s="313">
        <v>3</v>
      </c>
      <c r="G1281" s="69" t="s">
        <v>2103</v>
      </c>
      <c r="H1281" s="313" t="s">
        <v>1427</v>
      </c>
      <c r="I1281" s="171">
        <v>11</v>
      </c>
      <c r="J1281" s="46"/>
      <c r="K1281" s="101"/>
      <c r="L1281" s="101"/>
      <c r="M1281" s="172"/>
      <c r="N1281" s="46"/>
      <c r="O1281" s="155" t="s">
        <v>38</v>
      </c>
      <c r="P1281" s="178"/>
      <c r="Q1281" s="178"/>
      <c r="R1281" s="178"/>
      <c r="S1281" s="178"/>
      <c r="T1281" s="178"/>
      <c r="U1281" s="178"/>
      <c r="V1281" s="251"/>
      <c r="AB1281" s="98">
        <f t="shared" si="22"/>
        <v>0</v>
      </c>
    </row>
    <row r="1282" spans="1:28" ht="13.5">
      <c r="A1282" s="236">
        <v>27</v>
      </c>
      <c r="B1282" s="144">
        <v>1242</v>
      </c>
      <c r="C1282" s="181" t="s">
        <v>2040</v>
      </c>
      <c r="D1282" s="407" t="s">
        <v>2105</v>
      </c>
      <c r="E1282" s="211" t="s">
        <v>2106</v>
      </c>
      <c r="F1282" s="313">
        <v>5</v>
      </c>
      <c r="G1282" s="69" t="s">
        <v>2107</v>
      </c>
      <c r="H1282" s="313" t="s">
        <v>833</v>
      </c>
      <c r="I1282" s="171">
        <v>15</v>
      </c>
      <c r="J1282" s="46"/>
      <c r="K1282" s="101"/>
      <c r="L1282" s="101"/>
      <c r="M1282" s="2">
        <v>141.4</v>
      </c>
      <c r="N1282" s="46">
        <v>458.48</v>
      </c>
      <c r="O1282" s="155" t="s">
        <v>38</v>
      </c>
      <c r="P1282" s="178"/>
      <c r="Q1282" s="178"/>
      <c r="R1282" s="178"/>
      <c r="S1282" s="178"/>
      <c r="T1282" s="178"/>
      <c r="U1282" s="178"/>
      <c r="V1282" s="251"/>
      <c r="W1282" t="s">
        <v>2108</v>
      </c>
      <c r="AB1282" s="98">
        <f t="shared" si="22"/>
        <v>-175.68</v>
      </c>
    </row>
    <row r="1283" spans="1:28" ht="13.5">
      <c r="A1283" s="797"/>
      <c r="B1283" s="144">
        <v>1243</v>
      </c>
      <c r="C1283" s="181" t="s">
        <v>2040</v>
      </c>
      <c r="D1283" s="410"/>
      <c r="E1283" s="211" t="s">
        <v>2106</v>
      </c>
      <c r="F1283" s="313">
        <v>5</v>
      </c>
      <c r="G1283" s="69" t="s">
        <v>2107</v>
      </c>
      <c r="H1283" s="313" t="s">
        <v>833</v>
      </c>
      <c r="I1283" s="171">
        <v>15</v>
      </c>
      <c r="J1283" s="46"/>
      <c r="K1283" s="101"/>
      <c r="L1283" s="101"/>
      <c r="N1283" s="46"/>
      <c r="O1283" s="155" t="s">
        <v>38</v>
      </c>
      <c r="P1283" s="178"/>
      <c r="Q1283" s="178"/>
      <c r="R1283" s="178"/>
      <c r="S1283" s="178"/>
      <c r="T1283" s="178"/>
      <c r="U1283" s="178"/>
      <c r="V1283" s="251"/>
      <c r="AB1283" s="98">
        <f t="shared" si="22"/>
        <v>0</v>
      </c>
    </row>
    <row r="1284" spans="1:28" ht="13.5">
      <c r="A1284" s="797"/>
      <c r="B1284" s="144">
        <v>1244</v>
      </c>
      <c r="C1284" s="181" t="s">
        <v>2040</v>
      </c>
      <c r="D1284" s="410"/>
      <c r="E1284" s="211" t="s">
        <v>2106</v>
      </c>
      <c r="F1284" s="313">
        <v>5</v>
      </c>
      <c r="G1284" s="69" t="s">
        <v>2107</v>
      </c>
      <c r="H1284" s="313" t="s">
        <v>833</v>
      </c>
      <c r="I1284" s="171">
        <v>15</v>
      </c>
      <c r="J1284" s="46"/>
      <c r="K1284" s="101"/>
      <c r="L1284" s="101"/>
      <c r="N1284" s="46"/>
      <c r="O1284" s="155" t="s">
        <v>38</v>
      </c>
      <c r="P1284" s="178"/>
      <c r="Q1284" s="178"/>
      <c r="R1284" s="178"/>
      <c r="S1284" s="178"/>
      <c r="T1284" s="178"/>
      <c r="U1284" s="178"/>
      <c r="V1284" s="251"/>
      <c r="AB1284" s="98">
        <f t="shared" si="22"/>
        <v>0</v>
      </c>
    </row>
    <row r="1285" spans="1:28" ht="13.5">
      <c r="A1285" s="797"/>
      <c r="B1285" s="144">
        <v>1245</v>
      </c>
      <c r="C1285" s="181" t="s">
        <v>2040</v>
      </c>
      <c r="D1285" s="410"/>
      <c r="E1285" s="211" t="s">
        <v>2109</v>
      </c>
      <c r="F1285" s="313">
        <v>5</v>
      </c>
      <c r="G1285" s="69" t="s">
        <v>2107</v>
      </c>
      <c r="H1285" s="313" t="s">
        <v>833</v>
      </c>
      <c r="I1285" s="171">
        <v>15</v>
      </c>
      <c r="J1285" s="46"/>
      <c r="K1285" s="101"/>
      <c r="L1285" s="101"/>
      <c r="N1285" s="46"/>
      <c r="O1285" s="155" t="s">
        <v>38</v>
      </c>
      <c r="P1285" s="178"/>
      <c r="Q1285" s="178"/>
      <c r="R1285" s="178"/>
      <c r="S1285" s="178"/>
      <c r="T1285" s="178"/>
      <c r="U1285" s="178"/>
      <c r="V1285" s="251"/>
      <c r="AB1285" s="98">
        <f t="shared" si="22"/>
        <v>0</v>
      </c>
    </row>
    <row r="1286" spans="1:28" ht="13.5">
      <c r="A1286" s="797"/>
      <c r="B1286" s="144">
        <v>1246</v>
      </c>
      <c r="C1286" s="181" t="s">
        <v>2040</v>
      </c>
      <c r="D1286" s="410"/>
      <c r="E1286" s="211" t="s">
        <v>2109</v>
      </c>
      <c r="F1286" s="313">
        <v>5</v>
      </c>
      <c r="G1286" s="69" t="s">
        <v>2107</v>
      </c>
      <c r="H1286" s="313" t="s">
        <v>833</v>
      </c>
      <c r="I1286" s="171">
        <v>15</v>
      </c>
      <c r="J1286" s="46"/>
      <c r="K1286" s="101"/>
      <c r="L1286" s="101"/>
      <c r="N1286" s="46"/>
      <c r="O1286" s="155" t="s">
        <v>38</v>
      </c>
      <c r="P1286" s="178"/>
      <c r="Q1286" s="178"/>
      <c r="R1286" s="178"/>
      <c r="S1286" s="178"/>
      <c r="T1286" s="178"/>
      <c r="U1286" s="178"/>
      <c r="V1286" s="251"/>
      <c r="AB1286" s="98">
        <f t="shared" si="22"/>
        <v>0</v>
      </c>
    </row>
    <row r="1287" spans="1:28" ht="13.5">
      <c r="A1287" s="797"/>
      <c r="B1287" s="144">
        <v>1247</v>
      </c>
      <c r="C1287" s="181" t="s">
        <v>2040</v>
      </c>
      <c r="D1287" s="410"/>
      <c r="E1287" s="211" t="s">
        <v>2109</v>
      </c>
      <c r="F1287" s="313">
        <v>5</v>
      </c>
      <c r="G1287" s="69" t="s">
        <v>2107</v>
      </c>
      <c r="H1287" s="313" t="s">
        <v>833</v>
      </c>
      <c r="I1287" s="171">
        <v>15</v>
      </c>
      <c r="J1287" s="46"/>
      <c r="K1287" s="101"/>
      <c r="L1287" s="101"/>
      <c r="N1287" s="46"/>
      <c r="O1287" s="155" t="s">
        <v>38</v>
      </c>
      <c r="P1287" s="178"/>
      <c r="Q1287" s="178"/>
      <c r="R1287" s="178"/>
      <c r="S1287" s="178"/>
      <c r="T1287" s="178"/>
      <c r="U1287" s="178"/>
      <c r="V1287" s="251"/>
      <c r="AB1287" s="98">
        <f t="shared" si="22"/>
        <v>0</v>
      </c>
    </row>
    <row r="1288" spans="1:28" ht="24">
      <c r="A1288" s="797"/>
      <c r="B1288" s="144">
        <v>1248</v>
      </c>
      <c r="C1288" s="181" t="s">
        <v>2040</v>
      </c>
      <c r="D1288" s="410"/>
      <c r="E1288" s="211" t="s">
        <v>2110</v>
      </c>
      <c r="F1288" s="313">
        <v>4</v>
      </c>
      <c r="G1288" s="69" t="s">
        <v>2111</v>
      </c>
      <c r="H1288" s="313" t="s">
        <v>833</v>
      </c>
      <c r="I1288" s="171">
        <v>13.5</v>
      </c>
      <c r="J1288" s="46"/>
      <c r="K1288" s="101"/>
      <c r="L1288" s="101"/>
      <c r="N1288" s="46"/>
      <c r="O1288" s="155" t="s">
        <v>38</v>
      </c>
      <c r="P1288" s="178"/>
      <c r="Q1288" s="178"/>
      <c r="R1288" s="178"/>
      <c r="S1288" s="178"/>
      <c r="T1288" s="178"/>
      <c r="U1288" s="178"/>
      <c r="V1288" s="251"/>
      <c r="AB1288" s="98">
        <f t="shared" si="22"/>
        <v>0</v>
      </c>
    </row>
    <row r="1289" spans="1:28" ht="24">
      <c r="A1289" s="797"/>
      <c r="B1289" s="144">
        <v>1249</v>
      </c>
      <c r="C1289" s="181" t="s">
        <v>2040</v>
      </c>
      <c r="D1289" s="410"/>
      <c r="E1289" s="211" t="s">
        <v>2110</v>
      </c>
      <c r="F1289" s="313">
        <v>4</v>
      </c>
      <c r="G1289" s="69" t="s">
        <v>2111</v>
      </c>
      <c r="H1289" s="313" t="s">
        <v>833</v>
      </c>
      <c r="I1289" s="171">
        <v>13.5</v>
      </c>
      <c r="J1289" s="46"/>
      <c r="K1289" s="101"/>
      <c r="L1289" s="101"/>
      <c r="N1289" s="46"/>
      <c r="O1289" s="155" t="s">
        <v>38</v>
      </c>
      <c r="P1289" s="178"/>
      <c r="Q1289" s="178"/>
      <c r="R1289" s="178"/>
      <c r="S1289" s="178"/>
      <c r="T1289" s="178"/>
      <c r="U1289" s="178"/>
      <c r="V1289" s="251"/>
      <c r="AB1289" s="98">
        <f t="shared" si="22"/>
        <v>0</v>
      </c>
    </row>
    <row r="1290" spans="1:28" ht="24">
      <c r="A1290" s="797"/>
      <c r="B1290" s="144">
        <v>1250</v>
      </c>
      <c r="C1290" s="181" t="s">
        <v>2040</v>
      </c>
      <c r="D1290" s="410"/>
      <c r="E1290" s="211" t="s">
        <v>2112</v>
      </c>
      <c r="F1290" s="313">
        <v>3.48</v>
      </c>
      <c r="G1290" s="69" t="s">
        <v>2111</v>
      </c>
      <c r="H1290" s="313" t="s">
        <v>833</v>
      </c>
      <c r="I1290" s="171">
        <v>12.2</v>
      </c>
      <c r="J1290" s="46"/>
      <c r="K1290" s="101"/>
      <c r="L1290" s="101"/>
      <c r="N1290" s="46"/>
      <c r="O1290" s="155" t="s">
        <v>38</v>
      </c>
      <c r="P1290" s="178"/>
      <c r="Q1290" s="178"/>
      <c r="R1290" s="178"/>
      <c r="S1290" s="178"/>
      <c r="T1290" s="178"/>
      <c r="U1290" s="178"/>
      <c r="V1290" s="251"/>
      <c r="AB1290" s="98">
        <f t="shared" si="22"/>
        <v>0</v>
      </c>
    </row>
    <row r="1291" spans="1:28" ht="24">
      <c r="A1291" s="774"/>
      <c r="B1291" s="144">
        <v>1251</v>
      </c>
      <c r="C1291" s="181" t="s">
        <v>2040</v>
      </c>
      <c r="D1291" s="413"/>
      <c r="E1291" s="211" t="s">
        <v>2112</v>
      </c>
      <c r="F1291" s="313">
        <v>3.48</v>
      </c>
      <c r="G1291" s="69" t="s">
        <v>2111</v>
      </c>
      <c r="H1291" s="313" t="s">
        <v>833</v>
      </c>
      <c r="I1291" s="171">
        <v>12.2</v>
      </c>
      <c r="J1291" s="46"/>
      <c r="K1291" s="101"/>
      <c r="L1291" s="101"/>
      <c r="N1291" s="46"/>
      <c r="O1291" s="155" t="s">
        <v>38</v>
      </c>
      <c r="P1291" s="178"/>
      <c r="Q1291" s="178"/>
      <c r="R1291" s="178"/>
      <c r="S1291" s="178"/>
      <c r="T1291" s="178"/>
      <c r="U1291" s="178"/>
      <c r="V1291" s="251"/>
      <c r="AB1291" s="98">
        <f t="shared" si="22"/>
        <v>0</v>
      </c>
    </row>
    <row r="1292" spans="1:28" ht="24">
      <c r="A1292" s="233">
        <v>30</v>
      </c>
      <c r="B1292" s="144">
        <v>1252</v>
      </c>
      <c r="C1292" s="181" t="s">
        <v>2040</v>
      </c>
      <c r="D1292" s="406" t="s">
        <v>2113</v>
      </c>
      <c r="E1292" s="211" t="s">
        <v>2114</v>
      </c>
      <c r="F1292" s="313">
        <v>2</v>
      </c>
      <c r="G1292" s="69" t="s">
        <v>2115</v>
      </c>
      <c r="H1292" s="313" t="s">
        <v>814</v>
      </c>
      <c r="I1292" s="171">
        <v>8.5</v>
      </c>
      <c r="J1292" s="46"/>
      <c r="K1292" s="101"/>
      <c r="L1292" s="101"/>
      <c r="M1292" s="172">
        <v>25.5</v>
      </c>
      <c r="N1292" s="46">
        <v>60.55</v>
      </c>
      <c r="O1292" s="155" t="s">
        <v>38</v>
      </c>
      <c r="P1292" s="178"/>
      <c r="Q1292" s="178"/>
      <c r="R1292" s="178"/>
      <c r="S1292" s="178"/>
      <c r="T1292" s="178"/>
      <c r="U1292" s="178"/>
      <c r="V1292" s="251"/>
      <c r="W1292" t="s">
        <v>2116</v>
      </c>
      <c r="AB1292" s="98">
        <f t="shared" si="22"/>
        <v>-9.549999999999997</v>
      </c>
    </row>
    <row r="1293" spans="1:28" ht="24">
      <c r="A1293" s="233"/>
      <c r="B1293" s="144">
        <v>1253</v>
      </c>
      <c r="C1293" s="181" t="s">
        <v>2040</v>
      </c>
      <c r="D1293" s="409"/>
      <c r="E1293" s="211" t="s">
        <v>2114</v>
      </c>
      <c r="F1293" s="313">
        <v>2</v>
      </c>
      <c r="G1293" s="69" t="s">
        <v>2115</v>
      </c>
      <c r="H1293" s="313" t="s">
        <v>814</v>
      </c>
      <c r="I1293" s="171">
        <v>8.5</v>
      </c>
      <c r="J1293" s="46"/>
      <c r="K1293" s="101"/>
      <c r="L1293" s="101"/>
      <c r="M1293" s="172"/>
      <c r="N1293" s="46"/>
      <c r="O1293" s="155" t="s">
        <v>38</v>
      </c>
      <c r="P1293" s="178"/>
      <c r="Q1293" s="178"/>
      <c r="R1293" s="178"/>
      <c r="S1293" s="178"/>
      <c r="T1293" s="178"/>
      <c r="U1293" s="178"/>
      <c r="V1293" s="251"/>
      <c r="AB1293" s="98">
        <f t="shared" si="22"/>
        <v>0</v>
      </c>
    </row>
    <row r="1294" spans="1:28" ht="24">
      <c r="A1294" s="233"/>
      <c r="B1294" s="144">
        <v>1254</v>
      </c>
      <c r="C1294" s="181" t="s">
        <v>2040</v>
      </c>
      <c r="D1294" s="412"/>
      <c r="E1294" s="211" t="s">
        <v>2114</v>
      </c>
      <c r="F1294" s="313">
        <v>2</v>
      </c>
      <c r="G1294" s="69" t="s">
        <v>2115</v>
      </c>
      <c r="H1294" s="313" t="s">
        <v>814</v>
      </c>
      <c r="I1294" s="171">
        <v>8.5</v>
      </c>
      <c r="J1294" s="46"/>
      <c r="K1294" s="101"/>
      <c r="L1294" s="101"/>
      <c r="M1294" s="172"/>
      <c r="N1294" s="46"/>
      <c r="O1294" s="155" t="s">
        <v>38</v>
      </c>
      <c r="P1294" s="178"/>
      <c r="Q1294" s="178"/>
      <c r="R1294" s="178"/>
      <c r="S1294" s="178"/>
      <c r="T1294" s="178"/>
      <c r="U1294" s="178"/>
      <c r="V1294" s="251"/>
      <c r="AB1294" s="98">
        <f t="shared" si="22"/>
        <v>0</v>
      </c>
    </row>
    <row r="1295" spans="1:28" ht="13.5">
      <c r="A1295" s="233">
        <v>31</v>
      </c>
      <c r="B1295" s="144">
        <v>1255</v>
      </c>
      <c r="C1295" s="181" t="s">
        <v>2040</v>
      </c>
      <c r="D1295" s="407" t="s">
        <v>2117</v>
      </c>
      <c r="E1295" s="211" t="s">
        <v>2118</v>
      </c>
      <c r="F1295" s="313">
        <v>5</v>
      </c>
      <c r="G1295" s="69" t="s">
        <v>35</v>
      </c>
      <c r="H1295" s="313" t="s">
        <v>2068</v>
      </c>
      <c r="I1295" s="171">
        <v>15</v>
      </c>
      <c r="J1295" s="46"/>
      <c r="K1295" s="101"/>
      <c r="L1295" s="101"/>
      <c r="M1295" s="172">
        <v>30</v>
      </c>
      <c r="N1295" s="46">
        <v>89</v>
      </c>
      <c r="O1295" s="155" t="s">
        <v>38</v>
      </c>
      <c r="P1295" s="178"/>
      <c r="Q1295" s="178"/>
      <c r="R1295" s="178"/>
      <c r="S1295" s="178"/>
      <c r="T1295" s="178"/>
      <c r="U1295" s="178"/>
      <c r="V1295" s="251"/>
      <c r="W1295" t="s">
        <v>2119</v>
      </c>
      <c r="AB1295" s="98">
        <f t="shared" si="22"/>
        <v>-29</v>
      </c>
    </row>
    <row r="1296" spans="1:28" ht="13.5">
      <c r="A1296" s="233"/>
      <c r="B1296" s="144">
        <v>1256</v>
      </c>
      <c r="C1296" s="181" t="s">
        <v>2040</v>
      </c>
      <c r="D1296" s="413"/>
      <c r="E1296" s="211" t="s">
        <v>2118</v>
      </c>
      <c r="F1296" s="313">
        <v>5</v>
      </c>
      <c r="G1296" s="69" t="s">
        <v>35</v>
      </c>
      <c r="H1296" s="313" t="s">
        <v>2068</v>
      </c>
      <c r="I1296" s="171">
        <v>15</v>
      </c>
      <c r="J1296" s="46"/>
      <c r="K1296" s="101"/>
      <c r="L1296" s="101"/>
      <c r="M1296" s="172"/>
      <c r="N1296" s="46"/>
      <c r="O1296" s="155" t="s">
        <v>38</v>
      </c>
      <c r="P1296" s="178"/>
      <c r="Q1296" s="178"/>
      <c r="R1296" s="178"/>
      <c r="S1296" s="178"/>
      <c r="T1296" s="178"/>
      <c r="U1296" s="178"/>
      <c r="V1296" s="251"/>
      <c r="AB1296" s="98">
        <f t="shared" si="22"/>
        <v>0</v>
      </c>
    </row>
    <row r="1297" spans="1:28" ht="13.5">
      <c r="A1297" s="233">
        <v>32</v>
      </c>
      <c r="B1297" s="144">
        <v>1257</v>
      </c>
      <c r="C1297" s="181" t="s">
        <v>2040</v>
      </c>
      <c r="D1297" s="407" t="s">
        <v>2120</v>
      </c>
      <c r="E1297" s="211" t="s">
        <v>2016</v>
      </c>
      <c r="F1297" s="313">
        <v>2</v>
      </c>
      <c r="G1297" s="69" t="s">
        <v>35</v>
      </c>
      <c r="H1297" s="313" t="s">
        <v>2068</v>
      </c>
      <c r="I1297" s="171">
        <v>8.5</v>
      </c>
      <c r="J1297" s="46"/>
      <c r="K1297" s="101"/>
      <c r="L1297" s="101"/>
      <c r="M1297" s="172">
        <v>25.5</v>
      </c>
      <c r="N1297" s="46">
        <v>52.5</v>
      </c>
      <c r="O1297" s="155" t="s">
        <v>38</v>
      </c>
      <c r="P1297" s="178"/>
      <c r="Q1297" s="178"/>
      <c r="R1297" s="178"/>
      <c r="S1297" s="178"/>
      <c r="T1297" s="178"/>
      <c r="U1297" s="178"/>
      <c r="V1297" s="251"/>
      <c r="AB1297" s="98">
        <f t="shared" si="22"/>
        <v>-1.5</v>
      </c>
    </row>
    <row r="1298" spans="1:28" ht="13.5">
      <c r="A1298" s="233"/>
      <c r="B1298" s="144">
        <v>1258</v>
      </c>
      <c r="C1298" s="181" t="s">
        <v>2040</v>
      </c>
      <c r="D1298" s="410"/>
      <c r="E1298" s="211" t="s">
        <v>2016</v>
      </c>
      <c r="F1298" s="313">
        <v>2</v>
      </c>
      <c r="G1298" s="69" t="s">
        <v>35</v>
      </c>
      <c r="H1298" s="313" t="s">
        <v>2068</v>
      </c>
      <c r="I1298" s="171">
        <v>8.5</v>
      </c>
      <c r="J1298" s="46"/>
      <c r="K1298" s="101"/>
      <c r="L1298" s="101"/>
      <c r="M1298" s="172"/>
      <c r="N1298" s="46"/>
      <c r="O1298" s="155" t="s">
        <v>38</v>
      </c>
      <c r="P1298" s="178"/>
      <c r="Q1298" s="178"/>
      <c r="R1298" s="178"/>
      <c r="S1298" s="178"/>
      <c r="T1298" s="178"/>
      <c r="U1298" s="178"/>
      <c r="V1298" s="251"/>
      <c r="AB1298" s="98">
        <f t="shared" si="22"/>
        <v>0</v>
      </c>
    </row>
    <row r="1299" spans="1:28" ht="13.5">
      <c r="A1299" s="233"/>
      <c r="B1299" s="144">
        <v>1259</v>
      </c>
      <c r="C1299" s="181" t="s">
        <v>2040</v>
      </c>
      <c r="D1299" s="413"/>
      <c r="E1299" s="211" t="s">
        <v>2016</v>
      </c>
      <c r="F1299" s="313">
        <v>2</v>
      </c>
      <c r="G1299" s="69" t="s">
        <v>35</v>
      </c>
      <c r="H1299" s="313" t="s">
        <v>2068</v>
      </c>
      <c r="I1299" s="171">
        <v>8.5</v>
      </c>
      <c r="J1299" s="46"/>
      <c r="K1299" s="101"/>
      <c r="L1299" s="101"/>
      <c r="M1299" s="172"/>
      <c r="N1299" s="46"/>
      <c r="O1299" s="155" t="s">
        <v>38</v>
      </c>
      <c r="P1299" s="178"/>
      <c r="Q1299" s="178"/>
      <c r="R1299" s="178"/>
      <c r="S1299" s="178"/>
      <c r="T1299" s="178"/>
      <c r="U1299" s="178"/>
      <c r="V1299" s="251"/>
      <c r="AB1299" s="98">
        <f t="shared" si="22"/>
        <v>0</v>
      </c>
    </row>
    <row r="1300" spans="1:28" ht="13.5">
      <c r="A1300" s="233">
        <v>33</v>
      </c>
      <c r="B1300" s="144">
        <v>1260</v>
      </c>
      <c r="C1300" s="181" t="s">
        <v>2040</v>
      </c>
      <c r="D1300" s="407" t="s">
        <v>2121</v>
      </c>
      <c r="E1300" s="211" t="s">
        <v>2122</v>
      </c>
      <c r="F1300" s="313">
        <v>1.32</v>
      </c>
      <c r="G1300" s="69" t="s">
        <v>35</v>
      </c>
      <c r="H1300" s="313" t="s">
        <v>1558</v>
      </c>
      <c r="I1300" s="171">
        <v>6.8</v>
      </c>
      <c r="J1300" s="46"/>
      <c r="K1300" s="101"/>
      <c r="L1300" s="101"/>
      <c r="M1300" s="172">
        <v>24.7</v>
      </c>
      <c r="N1300" s="46">
        <v>83</v>
      </c>
      <c r="O1300" s="155" t="s">
        <v>38</v>
      </c>
      <c r="P1300" s="178"/>
      <c r="Q1300" s="178"/>
      <c r="R1300" s="178"/>
      <c r="S1300" s="178"/>
      <c r="T1300" s="178"/>
      <c r="U1300" s="178"/>
      <c r="V1300" s="251"/>
      <c r="W1300" t="s">
        <v>2123</v>
      </c>
      <c r="AB1300" s="98">
        <f t="shared" si="22"/>
        <v>-33.6</v>
      </c>
    </row>
    <row r="1301" spans="1:28" ht="13.5">
      <c r="A1301" s="233"/>
      <c r="B1301" s="144">
        <v>1261</v>
      </c>
      <c r="C1301" s="181" t="s">
        <v>2040</v>
      </c>
      <c r="D1301" s="410"/>
      <c r="E1301" s="211" t="s">
        <v>2122</v>
      </c>
      <c r="F1301" s="313">
        <v>1.32</v>
      </c>
      <c r="G1301" s="69" t="s">
        <v>35</v>
      </c>
      <c r="H1301" s="313" t="s">
        <v>1558</v>
      </c>
      <c r="I1301" s="171">
        <v>6.8</v>
      </c>
      <c r="J1301" s="46"/>
      <c r="K1301" s="101"/>
      <c r="L1301" s="101"/>
      <c r="M1301" s="172"/>
      <c r="N1301" s="46"/>
      <c r="O1301" s="155" t="s">
        <v>38</v>
      </c>
      <c r="P1301" s="178"/>
      <c r="Q1301" s="178"/>
      <c r="R1301" s="178"/>
      <c r="S1301" s="178"/>
      <c r="T1301" s="178"/>
      <c r="U1301" s="178"/>
      <c r="V1301" s="251"/>
      <c r="AB1301" s="98">
        <f t="shared" si="22"/>
        <v>0</v>
      </c>
    </row>
    <row r="1302" spans="1:28" ht="13.5">
      <c r="A1302" s="233"/>
      <c r="B1302" s="144">
        <v>1262</v>
      </c>
      <c r="C1302" s="181" t="s">
        <v>2040</v>
      </c>
      <c r="D1302" s="410"/>
      <c r="E1302" s="211" t="s">
        <v>2124</v>
      </c>
      <c r="F1302" s="313">
        <v>0.82</v>
      </c>
      <c r="G1302" s="69" t="s">
        <v>35</v>
      </c>
      <c r="H1302" s="313" t="s">
        <v>1558</v>
      </c>
      <c r="I1302" s="171">
        <v>4.92</v>
      </c>
      <c r="J1302" s="46"/>
      <c r="K1302" s="101"/>
      <c r="L1302" s="101"/>
      <c r="M1302" s="172"/>
      <c r="N1302" s="46"/>
      <c r="O1302" s="155" t="s">
        <v>38</v>
      </c>
      <c r="P1302" s="178"/>
      <c r="Q1302" s="178"/>
      <c r="R1302" s="178"/>
      <c r="S1302" s="178"/>
      <c r="T1302" s="178"/>
      <c r="U1302" s="178"/>
      <c r="V1302" s="251"/>
      <c r="AB1302" s="98">
        <f t="shared" si="22"/>
        <v>0</v>
      </c>
    </row>
    <row r="1303" spans="1:28" ht="13.5">
      <c r="A1303" s="233"/>
      <c r="B1303" s="144">
        <v>1263</v>
      </c>
      <c r="C1303" s="181" t="s">
        <v>2040</v>
      </c>
      <c r="D1303" s="413"/>
      <c r="E1303" s="211" t="s">
        <v>2124</v>
      </c>
      <c r="F1303" s="313">
        <v>0.82</v>
      </c>
      <c r="G1303" s="69" t="s">
        <v>35</v>
      </c>
      <c r="H1303" s="313" t="s">
        <v>1558</v>
      </c>
      <c r="I1303" s="171">
        <v>4.92</v>
      </c>
      <c r="J1303" s="46"/>
      <c r="K1303" s="101"/>
      <c r="L1303" s="101"/>
      <c r="M1303" s="172"/>
      <c r="N1303" s="46"/>
      <c r="O1303" s="155" t="s">
        <v>38</v>
      </c>
      <c r="P1303" s="178"/>
      <c r="Q1303" s="178"/>
      <c r="R1303" s="178"/>
      <c r="S1303" s="178"/>
      <c r="T1303" s="178"/>
      <c r="U1303" s="178"/>
      <c r="V1303" s="251"/>
      <c r="AB1303" s="98">
        <f t="shared" si="22"/>
        <v>0</v>
      </c>
    </row>
    <row r="1304" spans="1:28" ht="13.5">
      <c r="A1304" s="233">
        <v>34</v>
      </c>
      <c r="B1304" s="144">
        <v>1264</v>
      </c>
      <c r="C1304" s="181" t="s">
        <v>2040</v>
      </c>
      <c r="D1304" s="407" t="s">
        <v>2125</v>
      </c>
      <c r="E1304" s="211" t="s">
        <v>2126</v>
      </c>
      <c r="F1304" s="313">
        <v>2.42</v>
      </c>
      <c r="G1304" s="69" t="s">
        <v>35</v>
      </c>
      <c r="H1304" s="313" t="s">
        <v>2127</v>
      </c>
      <c r="I1304" s="171">
        <v>9.55</v>
      </c>
      <c r="J1304" s="46"/>
      <c r="K1304" s="101"/>
      <c r="L1304" s="101"/>
      <c r="M1304" s="172">
        <v>28.65</v>
      </c>
      <c r="N1304" s="46">
        <v>61.8</v>
      </c>
      <c r="O1304" s="155" t="s">
        <v>38</v>
      </c>
      <c r="P1304" s="178"/>
      <c r="Q1304" s="178"/>
      <c r="R1304" s="178"/>
      <c r="S1304" s="178"/>
      <c r="T1304" s="178"/>
      <c r="U1304" s="178"/>
      <c r="V1304" s="251"/>
      <c r="W1304" t="s">
        <v>2128</v>
      </c>
      <c r="AB1304" s="98">
        <f t="shared" si="22"/>
        <v>-4.5</v>
      </c>
    </row>
    <row r="1305" spans="1:28" ht="13.5">
      <c r="A1305" s="233"/>
      <c r="B1305" s="144">
        <v>1265</v>
      </c>
      <c r="C1305" s="181" t="s">
        <v>2040</v>
      </c>
      <c r="D1305" s="410"/>
      <c r="E1305" s="211" t="s">
        <v>2126</v>
      </c>
      <c r="F1305" s="313">
        <v>2.42</v>
      </c>
      <c r="G1305" s="69" t="s">
        <v>35</v>
      </c>
      <c r="H1305" s="313" t="s">
        <v>2127</v>
      </c>
      <c r="I1305" s="171">
        <v>9.55</v>
      </c>
      <c r="J1305" s="46"/>
      <c r="K1305" s="101"/>
      <c r="L1305" s="101"/>
      <c r="M1305" s="172"/>
      <c r="N1305" s="46"/>
      <c r="O1305" s="155" t="s">
        <v>38</v>
      </c>
      <c r="P1305" s="178"/>
      <c r="Q1305" s="178"/>
      <c r="R1305" s="178"/>
      <c r="S1305" s="178"/>
      <c r="T1305" s="178"/>
      <c r="U1305" s="178"/>
      <c r="V1305" s="251"/>
      <c r="AB1305" s="98">
        <f t="shared" si="22"/>
        <v>0</v>
      </c>
    </row>
    <row r="1306" spans="1:28" ht="13.5">
      <c r="A1306" s="233"/>
      <c r="B1306" s="144">
        <v>1266</v>
      </c>
      <c r="C1306" s="181" t="s">
        <v>2040</v>
      </c>
      <c r="D1306" s="413"/>
      <c r="E1306" s="211" t="s">
        <v>2126</v>
      </c>
      <c r="F1306" s="313">
        <v>2.42</v>
      </c>
      <c r="G1306" s="69" t="s">
        <v>35</v>
      </c>
      <c r="H1306" s="313" t="s">
        <v>2127</v>
      </c>
      <c r="I1306" s="171">
        <v>9.55</v>
      </c>
      <c r="J1306" s="46"/>
      <c r="K1306" s="101"/>
      <c r="L1306" s="101"/>
      <c r="M1306" s="172"/>
      <c r="N1306" s="46"/>
      <c r="O1306" s="155" t="s">
        <v>38</v>
      </c>
      <c r="P1306" s="178"/>
      <c r="Q1306" s="178"/>
      <c r="R1306" s="178"/>
      <c r="S1306" s="178"/>
      <c r="T1306" s="178"/>
      <c r="U1306" s="178"/>
      <c r="V1306" s="251"/>
      <c r="AB1306" s="98">
        <f t="shared" si="22"/>
        <v>0</v>
      </c>
    </row>
    <row r="1307" spans="1:28" ht="13.5">
      <c r="A1307" s="233">
        <v>35</v>
      </c>
      <c r="B1307" s="144">
        <v>1267</v>
      </c>
      <c r="C1307" s="181" t="s">
        <v>2040</v>
      </c>
      <c r="D1307" s="407" t="s">
        <v>2129</v>
      </c>
      <c r="E1307" s="211" t="s">
        <v>2130</v>
      </c>
      <c r="F1307" s="313">
        <v>6</v>
      </c>
      <c r="G1307" s="69" t="s">
        <v>35</v>
      </c>
      <c r="H1307" s="313" t="s">
        <v>971</v>
      </c>
      <c r="I1307" s="171">
        <v>16.5</v>
      </c>
      <c r="J1307" s="46"/>
      <c r="K1307" s="101"/>
      <c r="L1307" s="101"/>
      <c r="M1307" s="172">
        <v>46.5</v>
      </c>
      <c r="N1307" s="46">
        <v>93</v>
      </c>
      <c r="O1307" s="155" t="s">
        <v>38</v>
      </c>
      <c r="P1307" s="178"/>
      <c r="Q1307" s="178"/>
      <c r="R1307" s="178"/>
      <c r="S1307" s="178"/>
      <c r="T1307" s="178"/>
      <c r="U1307" s="178"/>
      <c r="V1307" s="251"/>
      <c r="W1307" s="538"/>
      <c r="AB1307" s="98">
        <f t="shared" si="22"/>
        <v>0</v>
      </c>
    </row>
    <row r="1308" spans="1:28" ht="13.5">
      <c r="A1308" s="233"/>
      <c r="B1308" s="144">
        <v>1268</v>
      </c>
      <c r="C1308" s="181" t="s">
        <v>2040</v>
      </c>
      <c r="D1308" s="410"/>
      <c r="E1308" s="211" t="s">
        <v>2130</v>
      </c>
      <c r="F1308" s="313">
        <v>6</v>
      </c>
      <c r="G1308" s="69" t="s">
        <v>35</v>
      </c>
      <c r="H1308" s="313" t="s">
        <v>971</v>
      </c>
      <c r="I1308" s="171">
        <v>16.5</v>
      </c>
      <c r="J1308" s="46"/>
      <c r="K1308" s="101"/>
      <c r="L1308" s="101"/>
      <c r="M1308" s="172"/>
      <c r="N1308" s="46"/>
      <c r="O1308" s="155" t="s">
        <v>38</v>
      </c>
      <c r="P1308" s="178"/>
      <c r="Q1308" s="178"/>
      <c r="R1308" s="178"/>
      <c r="S1308" s="178"/>
      <c r="T1308" s="178"/>
      <c r="U1308" s="178"/>
      <c r="V1308" s="251"/>
      <c r="AB1308" s="98">
        <f t="shared" si="22"/>
        <v>0</v>
      </c>
    </row>
    <row r="1309" spans="1:28" ht="13.5">
      <c r="A1309" s="233"/>
      <c r="B1309" s="144">
        <v>1269</v>
      </c>
      <c r="C1309" s="181" t="s">
        <v>2040</v>
      </c>
      <c r="D1309" s="413"/>
      <c r="E1309" s="211" t="s">
        <v>2131</v>
      </c>
      <c r="F1309" s="313">
        <v>4</v>
      </c>
      <c r="G1309" s="69" t="s">
        <v>35</v>
      </c>
      <c r="H1309" s="313" t="s">
        <v>971</v>
      </c>
      <c r="I1309" s="171">
        <v>13.5</v>
      </c>
      <c r="J1309" s="46"/>
      <c r="K1309" s="101"/>
      <c r="L1309" s="101"/>
      <c r="M1309" s="172"/>
      <c r="N1309" s="46"/>
      <c r="O1309" s="155" t="s">
        <v>38</v>
      </c>
      <c r="P1309" s="178"/>
      <c r="Q1309" s="178"/>
      <c r="R1309" s="178"/>
      <c r="S1309" s="178"/>
      <c r="T1309" s="178"/>
      <c r="U1309" s="178"/>
      <c r="V1309" s="251"/>
      <c r="AB1309" s="98">
        <f t="shared" si="22"/>
        <v>0</v>
      </c>
    </row>
    <row r="1310" spans="1:28" ht="13.5">
      <c r="A1310" s="233">
        <v>37</v>
      </c>
      <c r="B1310" s="144">
        <v>1270</v>
      </c>
      <c r="C1310" s="181" t="s">
        <v>2040</v>
      </c>
      <c r="D1310" s="407" t="s">
        <v>2132</v>
      </c>
      <c r="E1310" s="211" t="s">
        <v>83</v>
      </c>
      <c r="F1310" s="313">
        <v>3</v>
      </c>
      <c r="G1310" s="69" t="s">
        <v>35</v>
      </c>
      <c r="H1310" s="313" t="s">
        <v>1424</v>
      </c>
      <c r="I1310" s="171">
        <v>11</v>
      </c>
      <c r="J1310" s="46"/>
      <c r="K1310" s="101"/>
      <c r="L1310" s="101"/>
      <c r="M1310" s="172">
        <v>39</v>
      </c>
      <c r="N1310" s="46">
        <v>108.3</v>
      </c>
      <c r="O1310" s="155" t="s">
        <v>38</v>
      </c>
      <c r="P1310" s="178"/>
      <c r="Q1310" s="178"/>
      <c r="R1310" s="178"/>
      <c r="S1310" s="178"/>
      <c r="T1310" s="178"/>
      <c r="U1310" s="178"/>
      <c r="V1310" s="251"/>
      <c r="W1310" t="s">
        <v>2133</v>
      </c>
      <c r="AB1310" s="98">
        <f t="shared" si="22"/>
        <v>-30.299999999999997</v>
      </c>
    </row>
    <row r="1311" spans="1:28" ht="13.5">
      <c r="A1311" s="233"/>
      <c r="B1311" s="144">
        <v>1271</v>
      </c>
      <c r="C1311" s="181" t="s">
        <v>2040</v>
      </c>
      <c r="D1311" s="410"/>
      <c r="E1311" s="211" t="s">
        <v>83</v>
      </c>
      <c r="F1311" s="313">
        <v>3</v>
      </c>
      <c r="G1311" s="69" t="s">
        <v>35</v>
      </c>
      <c r="H1311" s="313" t="s">
        <v>1424</v>
      </c>
      <c r="I1311" s="171">
        <v>11</v>
      </c>
      <c r="J1311" s="46"/>
      <c r="K1311" s="101"/>
      <c r="L1311" s="101"/>
      <c r="M1311" s="172"/>
      <c r="N1311" s="46"/>
      <c r="O1311" s="155" t="s">
        <v>38</v>
      </c>
      <c r="P1311" s="178"/>
      <c r="Q1311" s="178"/>
      <c r="R1311" s="178"/>
      <c r="S1311" s="178"/>
      <c r="T1311" s="178"/>
      <c r="U1311" s="178"/>
      <c r="V1311" s="251"/>
      <c r="AB1311" s="98">
        <f t="shared" si="22"/>
        <v>0</v>
      </c>
    </row>
    <row r="1312" spans="1:28" ht="13.5">
      <c r="A1312" s="233"/>
      <c r="B1312" s="144">
        <v>1272</v>
      </c>
      <c r="C1312" s="181" t="s">
        <v>2040</v>
      </c>
      <c r="D1312" s="410"/>
      <c r="E1312" s="211" t="s">
        <v>83</v>
      </c>
      <c r="F1312" s="313">
        <v>2</v>
      </c>
      <c r="G1312" s="69" t="s">
        <v>35</v>
      </c>
      <c r="H1312" s="313" t="s">
        <v>1424</v>
      </c>
      <c r="I1312" s="171">
        <v>8.5</v>
      </c>
      <c r="J1312" s="46"/>
      <c r="K1312" s="101"/>
      <c r="L1312" s="101"/>
      <c r="M1312" s="172"/>
      <c r="N1312" s="46"/>
      <c r="O1312" s="155" t="s">
        <v>38</v>
      </c>
      <c r="P1312" s="178"/>
      <c r="Q1312" s="178"/>
      <c r="R1312" s="178"/>
      <c r="S1312" s="178"/>
      <c r="T1312" s="178"/>
      <c r="U1312" s="178"/>
      <c r="V1312" s="251"/>
      <c r="AB1312" s="98">
        <f t="shared" si="22"/>
        <v>0</v>
      </c>
    </row>
    <row r="1313" spans="1:28" ht="13.5">
      <c r="A1313" s="233"/>
      <c r="B1313" s="144">
        <v>1273</v>
      </c>
      <c r="C1313" s="181" t="s">
        <v>2040</v>
      </c>
      <c r="D1313" s="413"/>
      <c r="E1313" s="211" t="s">
        <v>83</v>
      </c>
      <c r="F1313" s="313">
        <v>2</v>
      </c>
      <c r="G1313" s="69" t="s">
        <v>35</v>
      </c>
      <c r="H1313" s="313" t="s">
        <v>1424</v>
      </c>
      <c r="I1313" s="171">
        <v>8.5</v>
      </c>
      <c r="J1313" s="46"/>
      <c r="K1313" s="101"/>
      <c r="L1313" s="101"/>
      <c r="M1313" s="172"/>
      <c r="N1313" s="46"/>
      <c r="O1313" s="155" t="s">
        <v>38</v>
      </c>
      <c r="P1313" s="178"/>
      <c r="Q1313" s="178"/>
      <c r="R1313" s="178"/>
      <c r="S1313" s="178"/>
      <c r="T1313" s="178"/>
      <c r="U1313" s="178"/>
      <c r="V1313" s="251"/>
      <c r="AB1313" s="98">
        <f t="shared" si="22"/>
        <v>0</v>
      </c>
    </row>
    <row r="1314" spans="1:28" ht="36">
      <c r="A1314" s="233">
        <v>38</v>
      </c>
      <c r="B1314" s="144">
        <v>1274</v>
      </c>
      <c r="C1314" s="181" t="s">
        <v>2040</v>
      </c>
      <c r="D1314" s="407" t="s">
        <v>2134</v>
      </c>
      <c r="E1314" s="211" t="s">
        <v>2135</v>
      </c>
      <c r="F1314" s="313">
        <v>1.57</v>
      </c>
      <c r="G1314" s="69" t="s">
        <v>2136</v>
      </c>
      <c r="H1314" s="313" t="s">
        <v>2137</v>
      </c>
      <c r="I1314" s="171">
        <v>7.42</v>
      </c>
      <c r="J1314" s="46"/>
      <c r="K1314" s="101"/>
      <c r="L1314" s="101"/>
      <c r="M1314" s="172">
        <v>14.84</v>
      </c>
      <c r="N1314" s="46">
        <v>97</v>
      </c>
      <c r="O1314" s="155" t="s">
        <v>1534</v>
      </c>
      <c r="P1314" s="178"/>
      <c r="Q1314" s="178"/>
      <c r="R1314" s="178"/>
      <c r="S1314" s="178"/>
      <c r="T1314" s="178"/>
      <c r="U1314" s="178"/>
      <c r="V1314" s="251"/>
      <c r="W1314" t="s">
        <v>2138</v>
      </c>
      <c r="AB1314" s="98">
        <f t="shared" si="22"/>
        <v>-67.32</v>
      </c>
    </row>
    <row r="1315" spans="1:28" ht="36">
      <c r="A1315" s="233"/>
      <c r="B1315" s="144">
        <v>1275</v>
      </c>
      <c r="C1315" s="181" t="s">
        <v>2040</v>
      </c>
      <c r="D1315" s="413"/>
      <c r="E1315" s="211" t="s">
        <v>2135</v>
      </c>
      <c r="F1315" s="313">
        <v>1.57</v>
      </c>
      <c r="G1315" s="69" t="s">
        <v>2136</v>
      </c>
      <c r="H1315" s="313" t="s">
        <v>2137</v>
      </c>
      <c r="I1315" s="171">
        <v>7.42</v>
      </c>
      <c r="J1315" s="46"/>
      <c r="K1315" s="101"/>
      <c r="L1315" s="101"/>
      <c r="M1315" s="172"/>
      <c r="N1315" s="46"/>
      <c r="O1315" s="155" t="s">
        <v>1534</v>
      </c>
      <c r="P1315" s="178"/>
      <c r="Q1315" s="178"/>
      <c r="R1315" s="178"/>
      <c r="S1315" s="178"/>
      <c r="T1315" s="178"/>
      <c r="U1315" s="178"/>
      <c r="V1315" s="251"/>
      <c r="AB1315" s="98">
        <f t="shared" si="22"/>
        <v>0</v>
      </c>
    </row>
    <row r="1316" spans="1:28" ht="24">
      <c r="A1316" s="233">
        <v>39</v>
      </c>
      <c r="B1316" s="144">
        <v>1276</v>
      </c>
      <c r="C1316" s="181" t="s">
        <v>2040</v>
      </c>
      <c r="D1316" s="407" t="s">
        <v>2139</v>
      </c>
      <c r="E1316" s="211" t="s">
        <v>2140</v>
      </c>
      <c r="F1316" s="313">
        <v>0.62</v>
      </c>
      <c r="G1316" s="69" t="s">
        <v>2141</v>
      </c>
      <c r="H1316" s="313">
        <v>2019.1</v>
      </c>
      <c r="I1316" s="171">
        <v>3.72</v>
      </c>
      <c r="J1316" s="46"/>
      <c r="K1316" s="101"/>
      <c r="L1316" s="101"/>
      <c r="M1316" s="172">
        <v>22.32</v>
      </c>
      <c r="N1316" s="46">
        <v>202.55</v>
      </c>
      <c r="O1316" s="155" t="s">
        <v>38</v>
      </c>
      <c r="P1316" s="178"/>
      <c r="Q1316" s="178"/>
      <c r="R1316" s="178"/>
      <c r="S1316" s="178"/>
      <c r="T1316" s="178"/>
      <c r="U1316" s="178"/>
      <c r="V1316" s="251"/>
      <c r="W1316" t="s">
        <v>2142</v>
      </c>
      <c r="AB1316" s="98">
        <f t="shared" si="22"/>
        <v>-157.91000000000003</v>
      </c>
    </row>
    <row r="1317" spans="1:28" ht="24">
      <c r="A1317" s="233"/>
      <c r="B1317" s="144">
        <v>1277</v>
      </c>
      <c r="C1317" s="181" t="s">
        <v>2040</v>
      </c>
      <c r="D1317" s="410"/>
      <c r="E1317" s="211" t="s">
        <v>2140</v>
      </c>
      <c r="F1317" s="313">
        <v>0.62</v>
      </c>
      <c r="G1317" s="69" t="s">
        <v>2141</v>
      </c>
      <c r="H1317" s="313">
        <v>2019.1</v>
      </c>
      <c r="I1317" s="171">
        <v>3.72</v>
      </c>
      <c r="J1317" s="46"/>
      <c r="K1317" s="101"/>
      <c r="L1317" s="101"/>
      <c r="M1317" s="172"/>
      <c r="N1317" s="46"/>
      <c r="O1317" s="155" t="s">
        <v>38</v>
      </c>
      <c r="P1317" s="178"/>
      <c r="Q1317" s="178"/>
      <c r="R1317" s="178"/>
      <c r="S1317" s="178"/>
      <c r="T1317" s="178"/>
      <c r="U1317" s="178"/>
      <c r="V1317" s="251"/>
      <c r="AB1317" s="98">
        <f t="shared" si="22"/>
        <v>0</v>
      </c>
    </row>
    <row r="1318" spans="1:28" ht="24">
      <c r="A1318" s="233"/>
      <c r="B1318" s="144">
        <v>1278</v>
      </c>
      <c r="C1318" s="181" t="s">
        <v>2040</v>
      </c>
      <c r="D1318" s="410"/>
      <c r="E1318" s="211" t="s">
        <v>2140</v>
      </c>
      <c r="F1318" s="313">
        <v>0.62</v>
      </c>
      <c r="G1318" s="69" t="s">
        <v>2141</v>
      </c>
      <c r="H1318" s="313">
        <v>2019.1</v>
      </c>
      <c r="I1318" s="171">
        <v>3.72</v>
      </c>
      <c r="J1318" s="46"/>
      <c r="K1318" s="101"/>
      <c r="L1318" s="101"/>
      <c r="M1318" s="172"/>
      <c r="N1318" s="46"/>
      <c r="O1318" s="155" t="s">
        <v>38</v>
      </c>
      <c r="P1318" s="178"/>
      <c r="Q1318" s="178"/>
      <c r="R1318" s="178"/>
      <c r="S1318" s="178"/>
      <c r="T1318" s="178"/>
      <c r="U1318" s="178"/>
      <c r="V1318" s="251"/>
      <c r="AB1318" s="98">
        <f t="shared" si="22"/>
        <v>0</v>
      </c>
    </row>
    <row r="1319" spans="1:28" ht="24">
      <c r="A1319" s="233"/>
      <c r="B1319" s="144">
        <v>1279</v>
      </c>
      <c r="C1319" s="181" t="s">
        <v>2040</v>
      </c>
      <c r="D1319" s="410"/>
      <c r="E1319" s="211" t="s">
        <v>2140</v>
      </c>
      <c r="F1319" s="313">
        <v>0.62</v>
      </c>
      <c r="G1319" s="69" t="s">
        <v>2141</v>
      </c>
      <c r="H1319" s="313">
        <v>2019.1</v>
      </c>
      <c r="I1319" s="171">
        <v>3.72</v>
      </c>
      <c r="J1319" s="46"/>
      <c r="K1319" s="101"/>
      <c r="L1319" s="101"/>
      <c r="M1319" s="172"/>
      <c r="N1319" s="46"/>
      <c r="O1319" s="155" t="s">
        <v>38</v>
      </c>
      <c r="P1319" s="178"/>
      <c r="Q1319" s="178"/>
      <c r="R1319" s="178"/>
      <c r="S1319" s="178"/>
      <c r="T1319" s="178"/>
      <c r="U1319" s="178"/>
      <c r="V1319" s="251"/>
      <c r="AB1319" s="98">
        <f t="shared" si="22"/>
        <v>0</v>
      </c>
    </row>
    <row r="1320" spans="1:28" ht="24">
      <c r="A1320" s="233"/>
      <c r="B1320" s="144">
        <v>1280</v>
      </c>
      <c r="C1320" s="181" t="s">
        <v>2040</v>
      </c>
      <c r="D1320" s="410"/>
      <c r="E1320" s="211" t="s">
        <v>2140</v>
      </c>
      <c r="F1320" s="313">
        <v>0.62</v>
      </c>
      <c r="G1320" s="69" t="s">
        <v>2141</v>
      </c>
      <c r="H1320" s="313">
        <v>2019.1</v>
      </c>
      <c r="I1320" s="171">
        <v>3.72</v>
      </c>
      <c r="J1320" s="46"/>
      <c r="K1320" s="101"/>
      <c r="L1320" s="101"/>
      <c r="M1320" s="172"/>
      <c r="N1320" s="46"/>
      <c r="O1320" s="155" t="s">
        <v>38</v>
      </c>
      <c r="P1320" s="178"/>
      <c r="Q1320" s="178"/>
      <c r="R1320" s="178"/>
      <c r="S1320" s="178"/>
      <c r="T1320" s="178"/>
      <c r="U1320" s="178"/>
      <c r="V1320" s="251"/>
      <c r="AB1320" s="98">
        <f t="shared" si="22"/>
        <v>0</v>
      </c>
    </row>
    <row r="1321" spans="1:28" ht="24">
      <c r="A1321" s="233"/>
      <c r="B1321" s="144">
        <v>1281</v>
      </c>
      <c r="C1321" s="181" t="s">
        <v>2040</v>
      </c>
      <c r="D1321" s="413"/>
      <c r="E1321" s="211" t="s">
        <v>2140</v>
      </c>
      <c r="F1321" s="313">
        <v>0.62</v>
      </c>
      <c r="G1321" s="69" t="s">
        <v>2141</v>
      </c>
      <c r="H1321" s="313">
        <v>2019.1</v>
      </c>
      <c r="I1321" s="171">
        <v>3.72</v>
      </c>
      <c r="J1321" s="46"/>
      <c r="K1321" s="101"/>
      <c r="L1321" s="101"/>
      <c r="M1321" s="172"/>
      <c r="N1321" s="46"/>
      <c r="O1321" s="155" t="s">
        <v>38</v>
      </c>
      <c r="P1321" s="178"/>
      <c r="Q1321" s="178"/>
      <c r="R1321" s="178"/>
      <c r="S1321" s="178"/>
      <c r="T1321" s="178"/>
      <c r="U1321" s="178"/>
      <c r="V1321" s="251"/>
      <c r="AB1321" s="98">
        <f aca="true" t="shared" si="23" ref="AB1321:AB1384">M1321*2-N1321</f>
        <v>0</v>
      </c>
    </row>
    <row r="1322" spans="1:28" ht="13.5">
      <c r="A1322" s="793">
        <v>40</v>
      </c>
      <c r="B1322" s="144">
        <v>1282</v>
      </c>
      <c r="C1322" s="573" t="s">
        <v>2040</v>
      </c>
      <c r="D1322" s="736" t="s">
        <v>2143</v>
      </c>
      <c r="E1322" s="368" t="s">
        <v>2144</v>
      </c>
      <c r="F1322" s="369">
        <v>4</v>
      </c>
      <c r="G1322" t="s">
        <v>1982</v>
      </c>
      <c r="H1322" s="369" t="s">
        <v>2145</v>
      </c>
      <c r="I1322" s="369">
        <v>13.5</v>
      </c>
      <c r="J1322" s="46"/>
      <c r="K1322" s="46"/>
      <c r="L1322" s="46"/>
      <c r="M1322" s="2">
        <v>24.13</v>
      </c>
      <c r="N1322" s="46">
        <v>48.26</v>
      </c>
      <c r="O1322" s="388" t="s">
        <v>38</v>
      </c>
      <c r="P1322" s="594"/>
      <c r="Q1322" s="594"/>
      <c r="R1322" s="594"/>
      <c r="S1322" s="594"/>
      <c r="T1322" s="594"/>
      <c r="U1322" s="594"/>
      <c r="V1322" s="594"/>
      <c r="W1322" t="s">
        <v>2146</v>
      </c>
      <c r="AB1322" s="98">
        <f t="shared" si="23"/>
        <v>0</v>
      </c>
    </row>
    <row r="1323" spans="1:28" ht="13.5">
      <c r="A1323" s="793"/>
      <c r="B1323" s="144">
        <v>1283</v>
      </c>
      <c r="C1323" s="573" t="s">
        <v>2040</v>
      </c>
      <c r="D1323" s="824"/>
      <c r="E1323" s="368" t="s">
        <v>2144</v>
      </c>
      <c r="F1323" s="369">
        <v>4</v>
      </c>
      <c r="G1323" t="s">
        <v>1982</v>
      </c>
      <c r="H1323" s="369" t="s">
        <v>2145</v>
      </c>
      <c r="I1323" s="369">
        <v>13.5</v>
      </c>
      <c r="J1323" s="46"/>
      <c r="K1323" s="46"/>
      <c r="L1323" s="46"/>
      <c r="N1323" s="46"/>
      <c r="O1323" s="388" t="s">
        <v>38</v>
      </c>
      <c r="P1323" s="594"/>
      <c r="Q1323" s="594"/>
      <c r="R1323" s="594"/>
      <c r="S1323" s="594"/>
      <c r="T1323" s="594"/>
      <c r="U1323" s="594"/>
      <c r="V1323" s="594"/>
      <c r="AB1323" s="98">
        <f t="shared" si="23"/>
        <v>0</v>
      </c>
    </row>
    <row r="1324" spans="1:28" ht="13.5">
      <c r="A1324" s="233">
        <v>41</v>
      </c>
      <c r="B1324" s="144">
        <v>1284</v>
      </c>
      <c r="C1324" s="181" t="s">
        <v>2040</v>
      </c>
      <c r="D1324" s="407" t="s">
        <v>2147</v>
      </c>
      <c r="E1324" s="211" t="s">
        <v>2148</v>
      </c>
      <c r="F1324" s="313">
        <v>3.14</v>
      </c>
      <c r="G1324" s="69" t="s">
        <v>1982</v>
      </c>
      <c r="H1324" s="313" t="s">
        <v>2149</v>
      </c>
      <c r="I1324" s="171">
        <v>11.35</v>
      </c>
      <c r="J1324" s="46"/>
      <c r="K1324" s="101"/>
      <c r="L1324" s="101"/>
      <c r="M1324" s="172">
        <v>34.05</v>
      </c>
      <c r="N1324" s="46">
        <v>84.07</v>
      </c>
      <c r="O1324" s="210" t="s">
        <v>38</v>
      </c>
      <c r="P1324" s="178"/>
      <c r="Q1324" s="178"/>
      <c r="R1324" s="178"/>
      <c r="S1324" s="178"/>
      <c r="T1324" s="178"/>
      <c r="U1324" s="178"/>
      <c r="V1324" s="251"/>
      <c r="W1324" t="s">
        <v>2150</v>
      </c>
      <c r="AB1324" s="98">
        <f t="shared" si="23"/>
        <v>-15.969999999999999</v>
      </c>
    </row>
    <row r="1325" spans="1:28" ht="13.5">
      <c r="A1325" s="233"/>
      <c r="B1325" s="144">
        <v>1285</v>
      </c>
      <c r="C1325" s="181" t="s">
        <v>2040</v>
      </c>
      <c r="D1325" s="410"/>
      <c r="E1325" s="211" t="s">
        <v>2148</v>
      </c>
      <c r="F1325" s="313">
        <v>3.14</v>
      </c>
      <c r="G1325" s="69" t="s">
        <v>1982</v>
      </c>
      <c r="H1325" s="313" t="s">
        <v>2149</v>
      </c>
      <c r="I1325" s="171">
        <v>11.35</v>
      </c>
      <c r="J1325" s="46"/>
      <c r="K1325" s="101"/>
      <c r="L1325" s="101"/>
      <c r="M1325" s="172"/>
      <c r="N1325" s="46"/>
      <c r="O1325" s="210" t="s">
        <v>38</v>
      </c>
      <c r="P1325" s="178"/>
      <c r="Q1325" s="178"/>
      <c r="R1325" s="178"/>
      <c r="S1325" s="178"/>
      <c r="T1325" s="178"/>
      <c r="U1325" s="178"/>
      <c r="V1325" s="251"/>
      <c r="AB1325" s="98">
        <f t="shared" si="23"/>
        <v>0</v>
      </c>
    </row>
    <row r="1326" spans="1:28" ht="13.5">
      <c r="A1326" s="233"/>
      <c r="B1326" s="144">
        <v>1286</v>
      </c>
      <c r="C1326" s="181" t="s">
        <v>2040</v>
      </c>
      <c r="D1326" s="413"/>
      <c r="E1326" s="211" t="s">
        <v>2148</v>
      </c>
      <c r="F1326" s="313">
        <v>3.14</v>
      </c>
      <c r="G1326" s="69" t="s">
        <v>1982</v>
      </c>
      <c r="H1326" s="313" t="s">
        <v>2149</v>
      </c>
      <c r="I1326" s="171">
        <v>11.35</v>
      </c>
      <c r="J1326" s="46"/>
      <c r="K1326" s="101"/>
      <c r="L1326" s="101"/>
      <c r="M1326" s="172"/>
      <c r="N1326" s="46"/>
      <c r="O1326" s="210" t="s">
        <v>38</v>
      </c>
      <c r="P1326" s="178"/>
      <c r="Q1326" s="178"/>
      <c r="R1326" s="178"/>
      <c r="S1326" s="178"/>
      <c r="T1326" s="178"/>
      <c r="U1326" s="178"/>
      <c r="V1326" s="251"/>
      <c r="AB1326" s="98">
        <f t="shared" si="23"/>
        <v>0</v>
      </c>
    </row>
    <row r="1327" spans="1:28" ht="13.5">
      <c r="A1327" s="233">
        <v>42</v>
      </c>
      <c r="B1327" s="144">
        <v>1287</v>
      </c>
      <c r="C1327" s="181" t="s">
        <v>2040</v>
      </c>
      <c r="D1327" s="407" t="s">
        <v>2151</v>
      </c>
      <c r="E1327" s="211" t="s">
        <v>2016</v>
      </c>
      <c r="F1327" s="313">
        <v>2</v>
      </c>
      <c r="G1327" s="69" t="s">
        <v>1982</v>
      </c>
      <c r="H1327" s="313" t="s">
        <v>2152</v>
      </c>
      <c r="I1327" s="171">
        <v>8.5</v>
      </c>
      <c r="J1327" s="46"/>
      <c r="K1327" s="101"/>
      <c r="L1327" s="101"/>
      <c r="M1327" s="172">
        <v>25.5</v>
      </c>
      <c r="N1327" s="46">
        <v>58</v>
      </c>
      <c r="O1327" s="210" t="s">
        <v>38</v>
      </c>
      <c r="P1327" s="178"/>
      <c r="Q1327" s="178"/>
      <c r="R1327" s="178"/>
      <c r="S1327" s="178"/>
      <c r="T1327" s="178"/>
      <c r="U1327" s="178"/>
      <c r="V1327" s="251"/>
      <c r="W1327" t="s">
        <v>2153</v>
      </c>
      <c r="AB1327" s="98">
        <f t="shared" si="23"/>
        <v>-7</v>
      </c>
    </row>
    <row r="1328" spans="1:28" ht="13.5">
      <c r="A1328" s="233"/>
      <c r="B1328" s="144">
        <v>1288</v>
      </c>
      <c r="C1328" s="181" t="s">
        <v>2040</v>
      </c>
      <c r="D1328" s="410"/>
      <c r="E1328" s="211" t="s">
        <v>2016</v>
      </c>
      <c r="F1328" s="313">
        <v>2</v>
      </c>
      <c r="G1328" s="69" t="s">
        <v>1982</v>
      </c>
      <c r="H1328" s="313" t="s">
        <v>2152</v>
      </c>
      <c r="I1328" s="171">
        <v>8.5</v>
      </c>
      <c r="J1328" s="46"/>
      <c r="K1328" s="101"/>
      <c r="L1328" s="101"/>
      <c r="M1328" s="172"/>
      <c r="N1328" s="46"/>
      <c r="O1328" s="210" t="s">
        <v>38</v>
      </c>
      <c r="P1328" s="178"/>
      <c r="Q1328" s="178"/>
      <c r="R1328" s="178"/>
      <c r="S1328" s="178"/>
      <c r="T1328" s="178"/>
      <c r="U1328" s="178"/>
      <c r="V1328" s="251"/>
      <c r="AB1328" s="98">
        <f t="shared" si="23"/>
        <v>0</v>
      </c>
    </row>
    <row r="1329" spans="1:28" ht="13.5">
      <c r="A1329" s="233"/>
      <c r="B1329" s="144">
        <v>1289</v>
      </c>
      <c r="C1329" s="181" t="s">
        <v>2040</v>
      </c>
      <c r="D1329" s="413"/>
      <c r="E1329" s="211" t="s">
        <v>2016</v>
      </c>
      <c r="F1329" s="313">
        <v>2</v>
      </c>
      <c r="G1329" s="69" t="s">
        <v>1982</v>
      </c>
      <c r="H1329" s="313" t="s">
        <v>2152</v>
      </c>
      <c r="I1329" s="171">
        <v>8.5</v>
      </c>
      <c r="J1329" s="46"/>
      <c r="K1329" s="101"/>
      <c r="L1329" s="101"/>
      <c r="M1329" s="172"/>
      <c r="N1329" s="46"/>
      <c r="O1329" s="210" t="s">
        <v>38</v>
      </c>
      <c r="P1329" s="178"/>
      <c r="Q1329" s="178"/>
      <c r="R1329" s="178"/>
      <c r="S1329" s="178"/>
      <c r="T1329" s="178"/>
      <c r="U1329" s="178"/>
      <c r="V1329" s="251"/>
      <c r="AB1329" s="98">
        <f t="shared" si="23"/>
        <v>0</v>
      </c>
    </row>
    <row r="1330" spans="1:28" ht="13.5">
      <c r="A1330" s="362">
        <v>43</v>
      </c>
      <c r="B1330" s="144">
        <v>1290</v>
      </c>
      <c r="C1330" s="212" t="s">
        <v>2040</v>
      </c>
      <c r="D1330" s="318" t="s">
        <v>2154</v>
      </c>
      <c r="E1330" s="211" t="s">
        <v>2155</v>
      </c>
      <c r="F1330" s="313">
        <v>3.71</v>
      </c>
      <c r="G1330" s="69" t="s">
        <v>1982</v>
      </c>
      <c r="H1330" s="313" t="s">
        <v>1416</v>
      </c>
      <c r="I1330" s="313">
        <v>12.75</v>
      </c>
      <c r="J1330" s="46"/>
      <c r="K1330" s="46"/>
      <c r="L1330" s="46"/>
      <c r="M1330" s="2">
        <v>25.5</v>
      </c>
      <c r="N1330" s="46">
        <v>56.8</v>
      </c>
      <c r="O1330" s="210" t="s">
        <v>38</v>
      </c>
      <c r="P1330" s="791"/>
      <c r="Q1330" s="791"/>
      <c r="R1330" s="791"/>
      <c r="S1330" s="791"/>
      <c r="T1330" s="791"/>
      <c r="U1330" s="791"/>
      <c r="V1330" s="791"/>
      <c r="W1330" t="s">
        <v>2156</v>
      </c>
      <c r="AB1330" s="98">
        <f t="shared" si="23"/>
        <v>-5.799999999999997</v>
      </c>
    </row>
    <row r="1331" spans="1:28" ht="13.5">
      <c r="A1331" s="362"/>
      <c r="B1331" s="144">
        <v>1291</v>
      </c>
      <c r="C1331" s="212" t="s">
        <v>2040</v>
      </c>
      <c r="D1331" s="413"/>
      <c r="E1331" s="211" t="s">
        <v>2155</v>
      </c>
      <c r="F1331" s="313">
        <v>3.71</v>
      </c>
      <c r="G1331" s="69" t="s">
        <v>1982</v>
      </c>
      <c r="H1331" s="313" t="s">
        <v>1416</v>
      </c>
      <c r="I1331" s="313">
        <v>12.75</v>
      </c>
      <c r="J1331" s="46"/>
      <c r="K1331" s="46"/>
      <c r="L1331" s="46"/>
      <c r="N1331" s="46"/>
      <c r="O1331" s="210" t="s">
        <v>38</v>
      </c>
      <c r="P1331" s="791"/>
      <c r="Q1331" s="791"/>
      <c r="R1331" s="791"/>
      <c r="S1331" s="791"/>
      <c r="T1331" s="791"/>
      <c r="U1331" s="791"/>
      <c r="V1331" s="791"/>
      <c r="AB1331" s="98">
        <f t="shared" si="23"/>
        <v>0</v>
      </c>
    </row>
    <row r="1332" spans="1:28" ht="13.5">
      <c r="A1332" s="233">
        <v>45</v>
      </c>
      <c r="B1332" s="144">
        <v>1292</v>
      </c>
      <c r="C1332" s="181" t="s">
        <v>2040</v>
      </c>
      <c r="D1332" s="318" t="s">
        <v>2157</v>
      </c>
      <c r="E1332" s="211" t="s">
        <v>2158</v>
      </c>
      <c r="F1332" s="313">
        <v>0.16</v>
      </c>
      <c r="G1332" s="69" t="s">
        <v>35</v>
      </c>
      <c r="H1332" s="313" t="s">
        <v>2159</v>
      </c>
      <c r="I1332" s="171">
        <v>0.96</v>
      </c>
      <c r="J1332" s="46"/>
      <c r="K1332" s="101"/>
      <c r="L1332" s="101"/>
      <c r="M1332" s="172">
        <v>2.88</v>
      </c>
      <c r="N1332" s="46">
        <v>6</v>
      </c>
      <c r="O1332" s="155" t="s">
        <v>38</v>
      </c>
      <c r="P1332" s="178"/>
      <c r="Q1332" s="178"/>
      <c r="R1332" s="178"/>
      <c r="S1332" s="178"/>
      <c r="T1332" s="178"/>
      <c r="U1332" s="178"/>
      <c r="V1332" s="251"/>
      <c r="AB1332" s="98">
        <f t="shared" si="23"/>
        <v>-0.2400000000000002</v>
      </c>
    </row>
    <row r="1333" spans="1:28" ht="13.5">
      <c r="A1333" s="233"/>
      <c r="B1333" s="144">
        <v>1293</v>
      </c>
      <c r="C1333" s="181" t="s">
        <v>2040</v>
      </c>
      <c r="D1333" s="413"/>
      <c r="E1333" s="211" t="s">
        <v>2160</v>
      </c>
      <c r="F1333" s="313">
        <v>0.32</v>
      </c>
      <c r="G1333" s="69" t="s">
        <v>35</v>
      </c>
      <c r="H1333" s="313" t="s">
        <v>2159</v>
      </c>
      <c r="I1333" s="171">
        <v>1.92</v>
      </c>
      <c r="J1333" s="46"/>
      <c r="K1333" s="101"/>
      <c r="L1333" s="101"/>
      <c r="M1333" s="172"/>
      <c r="N1333" s="46"/>
      <c r="O1333" s="155" t="s">
        <v>38</v>
      </c>
      <c r="P1333" s="178"/>
      <c r="Q1333" s="178"/>
      <c r="R1333" s="178"/>
      <c r="S1333" s="178"/>
      <c r="T1333" s="178"/>
      <c r="U1333" s="178"/>
      <c r="V1333" s="251"/>
      <c r="AB1333" s="98">
        <f t="shared" si="23"/>
        <v>0</v>
      </c>
    </row>
    <row r="1334" spans="1:28" ht="13.5">
      <c r="A1334" s="793">
        <v>46</v>
      </c>
      <c r="B1334" s="144">
        <v>1294</v>
      </c>
      <c r="C1334" s="573" t="s">
        <v>2040</v>
      </c>
      <c r="D1334" s="827" t="s">
        <v>2161</v>
      </c>
      <c r="E1334" s="368" t="s">
        <v>2093</v>
      </c>
      <c r="F1334" s="369">
        <v>0.34</v>
      </c>
      <c r="G1334" t="s">
        <v>35</v>
      </c>
      <c r="H1334" s="369" t="s">
        <v>1531</v>
      </c>
      <c r="I1334" s="369">
        <v>2.04</v>
      </c>
      <c r="J1334" s="46"/>
      <c r="K1334" s="46"/>
      <c r="L1334" s="46"/>
      <c r="M1334" s="2">
        <v>3.5</v>
      </c>
      <c r="N1334" s="46">
        <v>7</v>
      </c>
      <c r="O1334" s="388" t="s">
        <v>38</v>
      </c>
      <c r="P1334" s="594"/>
      <c r="Q1334" s="594"/>
      <c r="R1334" s="594"/>
      <c r="S1334" s="594"/>
      <c r="T1334" s="594"/>
      <c r="U1334" s="594"/>
      <c r="V1334" s="594"/>
      <c r="W1334" t="s">
        <v>1422</v>
      </c>
      <c r="AB1334" s="98">
        <f t="shared" si="23"/>
        <v>0</v>
      </c>
    </row>
    <row r="1335" spans="1:28" ht="13.5">
      <c r="A1335" s="793"/>
      <c r="B1335" s="144">
        <v>1295</v>
      </c>
      <c r="C1335" s="573" t="s">
        <v>2040</v>
      </c>
      <c r="D1335" s="824"/>
      <c r="E1335" s="368" t="s">
        <v>2093</v>
      </c>
      <c r="F1335" s="369">
        <v>0.34</v>
      </c>
      <c r="G1335" t="s">
        <v>35</v>
      </c>
      <c r="H1335" s="369" t="s">
        <v>1531</v>
      </c>
      <c r="I1335" s="369">
        <v>2.04</v>
      </c>
      <c r="J1335" s="46"/>
      <c r="K1335" s="46"/>
      <c r="L1335" s="46"/>
      <c r="N1335" s="46"/>
      <c r="O1335" s="388" t="s">
        <v>38</v>
      </c>
      <c r="P1335" s="594"/>
      <c r="Q1335" s="594"/>
      <c r="R1335" s="594"/>
      <c r="S1335" s="594"/>
      <c r="T1335" s="594"/>
      <c r="U1335" s="594"/>
      <c r="V1335" s="594"/>
      <c r="AB1335" s="98">
        <f t="shared" si="23"/>
        <v>0</v>
      </c>
    </row>
    <row r="1336" spans="1:28" ht="13.5">
      <c r="A1336" s="233">
        <v>47</v>
      </c>
      <c r="B1336" s="144">
        <v>1296</v>
      </c>
      <c r="C1336" s="181" t="s">
        <v>2040</v>
      </c>
      <c r="D1336" s="318" t="s">
        <v>2162</v>
      </c>
      <c r="E1336" s="211" t="s">
        <v>2163</v>
      </c>
      <c r="F1336" s="313">
        <v>0.08</v>
      </c>
      <c r="G1336" s="69" t="s">
        <v>35</v>
      </c>
      <c r="H1336" s="313" t="s">
        <v>860</v>
      </c>
      <c r="I1336" s="171">
        <v>0.48</v>
      </c>
      <c r="J1336" s="46"/>
      <c r="K1336" s="101"/>
      <c r="L1336" s="101"/>
      <c r="M1336" s="172">
        <v>2.52</v>
      </c>
      <c r="N1336" s="46">
        <v>5.5</v>
      </c>
      <c r="O1336" s="155" t="s">
        <v>38</v>
      </c>
      <c r="P1336" s="178"/>
      <c r="Q1336" s="178"/>
      <c r="R1336" s="178"/>
      <c r="S1336" s="178"/>
      <c r="T1336" s="178"/>
      <c r="U1336" s="178"/>
      <c r="V1336" s="251"/>
      <c r="AB1336" s="98">
        <f t="shared" si="23"/>
        <v>-0.45999999999999996</v>
      </c>
    </row>
    <row r="1337" spans="1:28" ht="13.5">
      <c r="A1337" s="233"/>
      <c r="B1337" s="144">
        <v>1297</v>
      </c>
      <c r="C1337" s="181" t="s">
        <v>2040</v>
      </c>
      <c r="D1337" s="413"/>
      <c r="E1337" s="211" t="s">
        <v>2093</v>
      </c>
      <c r="F1337" s="313">
        <v>0.34</v>
      </c>
      <c r="G1337" s="69" t="s">
        <v>35</v>
      </c>
      <c r="H1337" s="313" t="s">
        <v>860</v>
      </c>
      <c r="I1337" s="171">
        <v>2.04</v>
      </c>
      <c r="J1337" s="46"/>
      <c r="K1337" s="101"/>
      <c r="L1337" s="101"/>
      <c r="M1337" s="172"/>
      <c r="N1337" s="46"/>
      <c r="O1337" s="155" t="s">
        <v>38</v>
      </c>
      <c r="P1337" s="178"/>
      <c r="Q1337" s="178"/>
      <c r="R1337" s="178"/>
      <c r="S1337" s="178"/>
      <c r="T1337" s="178"/>
      <c r="U1337" s="178"/>
      <c r="V1337" s="251"/>
      <c r="AB1337" s="98">
        <f t="shared" si="23"/>
        <v>0</v>
      </c>
    </row>
    <row r="1338" spans="1:28" ht="13.5">
      <c r="A1338" s="793">
        <v>50</v>
      </c>
      <c r="B1338" s="144">
        <v>1298</v>
      </c>
      <c r="C1338" s="573" t="s">
        <v>2040</v>
      </c>
      <c r="D1338" s="368" t="s">
        <v>2164</v>
      </c>
      <c r="E1338" s="368" t="s">
        <v>163</v>
      </c>
      <c r="F1338" s="369">
        <v>0.33</v>
      </c>
      <c r="G1338" s="369" t="s">
        <v>35</v>
      </c>
      <c r="H1338" s="369" t="s">
        <v>1013</v>
      </c>
      <c r="I1338" s="369">
        <v>2.04</v>
      </c>
      <c r="J1338" s="46"/>
      <c r="K1338" s="46"/>
      <c r="L1338" s="46"/>
      <c r="M1338" s="369">
        <v>1.75</v>
      </c>
      <c r="N1338" s="46">
        <v>3.5</v>
      </c>
      <c r="O1338" s="388" t="s">
        <v>38</v>
      </c>
      <c r="P1338" s="594"/>
      <c r="Q1338" s="594"/>
      <c r="R1338" s="594"/>
      <c r="S1338" s="594"/>
      <c r="T1338" s="594"/>
      <c r="U1338" s="594"/>
      <c r="V1338" s="594"/>
      <c r="AB1338" s="98">
        <f t="shared" si="23"/>
        <v>0</v>
      </c>
    </row>
    <row r="1339" spans="1:28" ht="13.5">
      <c r="A1339" s="793">
        <v>53</v>
      </c>
      <c r="B1339" s="144">
        <v>1299</v>
      </c>
      <c r="C1339" s="573" t="s">
        <v>2040</v>
      </c>
      <c r="D1339" s="828" t="s">
        <v>2165</v>
      </c>
      <c r="E1339" s="368" t="s">
        <v>2093</v>
      </c>
      <c r="F1339" s="369">
        <v>0.34</v>
      </c>
      <c r="G1339" s="369" t="s">
        <v>35</v>
      </c>
      <c r="H1339" s="369" t="s">
        <v>2166</v>
      </c>
      <c r="I1339" s="369">
        <v>2.04</v>
      </c>
      <c r="J1339" s="46"/>
      <c r="K1339" s="46"/>
      <c r="L1339" s="46"/>
      <c r="M1339" s="2">
        <v>3.5</v>
      </c>
      <c r="N1339" s="46">
        <v>7</v>
      </c>
      <c r="O1339" s="388" t="s">
        <v>38</v>
      </c>
      <c r="P1339" s="594"/>
      <c r="Q1339" s="594"/>
      <c r="R1339" s="594"/>
      <c r="S1339" s="594"/>
      <c r="T1339" s="594"/>
      <c r="U1339" s="594"/>
      <c r="V1339" s="594"/>
      <c r="W1339" t="s">
        <v>1422</v>
      </c>
      <c r="AB1339" s="98">
        <f t="shared" si="23"/>
        <v>0</v>
      </c>
    </row>
    <row r="1340" spans="1:28" ht="13.5">
      <c r="A1340" s="793"/>
      <c r="B1340" s="144">
        <v>1300</v>
      </c>
      <c r="C1340" s="573" t="s">
        <v>2040</v>
      </c>
      <c r="D1340" s="368"/>
      <c r="E1340" s="368" t="s">
        <v>2093</v>
      </c>
      <c r="F1340" s="369">
        <v>0.34</v>
      </c>
      <c r="G1340" s="369" t="s">
        <v>35</v>
      </c>
      <c r="H1340" s="369" t="s">
        <v>2166</v>
      </c>
      <c r="I1340" s="369">
        <v>2.04</v>
      </c>
      <c r="J1340" s="46"/>
      <c r="K1340" s="46"/>
      <c r="L1340" s="46"/>
      <c r="N1340" s="46"/>
      <c r="O1340" s="388" t="s">
        <v>38</v>
      </c>
      <c r="P1340" s="594"/>
      <c r="Q1340" s="594"/>
      <c r="R1340" s="594"/>
      <c r="S1340" s="594"/>
      <c r="T1340" s="594"/>
      <c r="U1340" s="594"/>
      <c r="V1340" s="594"/>
      <c r="AB1340" s="98">
        <f t="shared" si="23"/>
        <v>0</v>
      </c>
    </row>
    <row r="1341" spans="1:28" s="124" customFormat="1" ht="13.5">
      <c r="A1341" s="793">
        <v>54</v>
      </c>
      <c r="B1341" s="144">
        <v>1301</v>
      </c>
      <c r="C1341" s="573" t="s">
        <v>2040</v>
      </c>
      <c r="D1341" s="368" t="s">
        <v>2167</v>
      </c>
      <c r="E1341" s="368" t="s">
        <v>2093</v>
      </c>
      <c r="F1341" s="369">
        <v>0.34</v>
      </c>
      <c r="G1341" s="369" t="s">
        <v>35</v>
      </c>
      <c r="H1341" s="369" t="s">
        <v>2168</v>
      </c>
      <c r="I1341" s="369">
        <v>2.04</v>
      </c>
      <c r="J1341" s="46"/>
      <c r="K1341" s="46"/>
      <c r="L1341" s="46"/>
      <c r="M1341" s="387">
        <v>1.75</v>
      </c>
      <c r="N1341" s="46">
        <v>3.5</v>
      </c>
      <c r="O1341" s="388" t="s">
        <v>38</v>
      </c>
      <c r="P1341" s="791"/>
      <c r="Q1341" s="791"/>
      <c r="R1341" s="791"/>
      <c r="S1341" s="791"/>
      <c r="T1341" s="791"/>
      <c r="U1341" s="791"/>
      <c r="V1341" s="791"/>
      <c r="W1341" t="s">
        <v>2169</v>
      </c>
      <c r="Y1341" s="833"/>
      <c r="Z1341"/>
      <c r="AB1341" s="98">
        <f t="shared" si="23"/>
        <v>0</v>
      </c>
    </row>
    <row r="1342" spans="1:28" s="124" customFormat="1" ht="13.5">
      <c r="A1342" s="793">
        <v>55</v>
      </c>
      <c r="B1342" s="144">
        <v>1302</v>
      </c>
      <c r="C1342" s="573" t="s">
        <v>2040</v>
      </c>
      <c r="D1342" s="368" t="s">
        <v>2170</v>
      </c>
      <c r="E1342" s="368" t="s">
        <v>2093</v>
      </c>
      <c r="F1342" s="369">
        <v>0.34</v>
      </c>
      <c r="G1342" s="369" t="s">
        <v>35</v>
      </c>
      <c r="H1342" t="s">
        <v>2127</v>
      </c>
      <c r="I1342" s="369">
        <v>2.04</v>
      </c>
      <c r="J1342" s="46"/>
      <c r="K1342" s="46"/>
      <c r="L1342" s="46"/>
      <c r="M1342" s="387">
        <v>1.75</v>
      </c>
      <c r="N1342" s="46">
        <v>3.5</v>
      </c>
      <c r="O1342" s="388" t="s">
        <v>38</v>
      </c>
      <c r="P1342" s="791"/>
      <c r="Q1342" s="791"/>
      <c r="R1342" s="791"/>
      <c r="S1342" s="791"/>
      <c r="T1342" s="791"/>
      <c r="U1342" s="791"/>
      <c r="V1342" s="791"/>
      <c r="W1342" t="s">
        <v>2169</v>
      </c>
      <c r="Y1342" s="833"/>
      <c r="Z1342"/>
      <c r="AB1342" s="98">
        <f t="shared" si="23"/>
        <v>0</v>
      </c>
    </row>
    <row r="1343" spans="1:28" s="124" customFormat="1" ht="13.5">
      <c r="A1343" s="793">
        <v>56</v>
      </c>
      <c r="B1343" s="144">
        <v>1303</v>
      </c>
      <c r="C1343" s="573" t="s">
        <v>2040</v>
      </c>
      <c r="D1343" s="368" t="s">
        <v>2171</v>
      </c>
      <c r="E1343" s="368" t="s">
        <v>2093</v>
      </c>
      <c r="F1343" s="369">
        <v>0.34</v>
      </c>
      <c r="G1343" s="369" t="s">
        <v>35</v>
      </c>
      <c r="H1343" s="369" t="s">
        <v>1671</v>
      </c>
      <c r="I1343" s="369">
        <v>2.04</v>
      </c>
      <c r="J1343" s="46"/>
      <c r="K1343" s="46"/>
      <c r="L1343" s="46"/>
      <c r="M1343" s="387">
        <v>1.75</v>
      </c>
      <c r="N1343" s="46">
        <v>3.5</v>
      </c>
      <c r="O1343" s="388" t="s">
        <v>38</v>
      </c>
      <c r="P1343" s="791"/>
      <c r="Q1343" s="791"/>
      <c r="R1343" s="791"/>
      <c r="S1343" s="791"/>
      <c r="T1343" s="791"/>
      <c r="U1343" s="791"/>
      <c r="V1343" s="791"/>
      <c r="W1343" t="s">
        <v>2169</v>
      </c>
      <c r="Y1343" s="833"/>
      <c r="Z1343"/>
      <c r="AB1343" s="98">
        <f t="shared" si="23"/>
        <v>0</v>
      </c>
    </row>
    <row r="1344" spans="1:28" ht="13.5">
      <c r="A1344" s="233">
        <v>57</v>
      </c>
      <c r="B1344" s="144">
        <v>1304</v>
      </c>
      <c r="C1344" s="181" t="s">
        <v>2040</v>
      </c>
      <c r="D1344" s="407" t="s">
        <v>2172</v>
      </c>
      <c r="E1344" s="211" t="s">
        <v>2173</v>
      </c>
      <c r="F1344" s="313">
        <v>10</v>
      </c>
      <c r="G1344" s="313" t="s">
        <v>35</v>
      </c>
      <c r="H1344" s="313" t="s">
        <v>1513</v>
      </c>
      <c r="I1344" s="171">
        <v>22.5</v>
      </c>
      <c r="J1344" s="46"/>
      <c r="K1344" s="101"/>
      <c r="L1344" s="101"/>
      <c r="M1344" s="172">
        <v>58.5</v>
      </c>
      <c r="N1344" s="46">
        <v>222</v>
      </c>
      <c r="O1344" t="s">
        <v>38</v>
      </c>
      <c r="P1344" s="178"/>
      <c r="Q1344" s="178"/>
      <c r="R1344" s="178"/>
      <c r="S1344" s="178"/>
      <c r="T1344" s="178"/>
      <c r="U1344" s="178"/>
      <c r="V1344" s="251"/>
      <c r="W1344" t="s">
        <v>2174</v>
      </c>
      <c r="AB1344" s="98">
        <f t="shared" si="23"/>
        <v>-105</v>
      </c>
    </row>
    <row r="1345" spans="1:28" ht="13.5">
      <c r="A1345" s="233"/>
      <c r="B1345" s="144">
        <v>1305</v>
      </c>
      <c r="C1345" s="181" t="s">
        <v>2040</v>
      </c>
      <c r="D1345" s="410"/>
      <c r="E1345" s="211" t="s">
        <v>2173</v>
      </c>
      <c r="F1345" s="313">
        <v>7</v>
      </c>
      <c r="G1345" s="313" t="s">
        <v>35</v>
      </c>
      <c r="H1345" s="313" t="s">
        <v>1513</v>
      </c>
      <c r="I1345" s="171">
        <v>18</v>
      </c>
      <c r="J1345" s="46"/>
      <c r="K1345" s="101"/>
      <c r="L1345" s="101"/>
      <c r="M1345" s="172"/>
      <c r="N1345" s="46"/>
      <c r="O1345"/>
      <c r="P1345" s="178"/>
      <c r="Q1345" s="178"/>
      <c r="R1345" s="178"/>
      <c r="S1345" s="178"/>
      <c r="T1345" s="178"/>
      <c r="U1345" s="178"/>
      <c r="V1345" s="251"/>
      <c r="AB1345" s="98">
        <f t="shared" si="23"/>
        <v>0</v>
      </c>
    </row>
    <row r="1346" spans="1:28" ht="13.5">
      <c r="A1346" s="233"/>
      <c r="B1346" s="144">
        <v>1306</v>
      </c>
      <c r="C1346" s="181" t="s">
        <v>2040</v>
      </c>
      <c r="D1346" s="413"/>
      <c r="E1346" s="211" t="s">
        <v>2173</v>
      </c>
      <c r="F1346" s="313">
        <v>7</v>
      </c>
      <c r="G1346" s="313" t="s">
        <v>35</v>
      </c>
      <c r="H1346" s="313" t="s">
        <v>1513</v>
      </c>
      <c r="I1346" s="171">
        <v>18</v>
      </c>
      <c r="J1346" s="46"/>
      <c r="K1346" s="101"/>
      <c r="L1346" s="101"/>
      <c r="M1346" s="172"/>
      <c r="N1346" s="46"/>
      <c r="O1346"/>
      <c r="P1346" s="178"/>
      <c r="Q1346" s="178"/>
      <c r="R1346" s="178"/>
      <c r="S1346" s="178"/>
      <c r="T1346" s="178"/>
      <c r="U1346" s="178"/>
      <c r="V1346" s="251"/>
      <c r="AB1346" s="98">
        <f t="shared" si="23"/>
        <v>0</v>
      </c>
    </row>
    <row r="1347" spans="1:28" ht="13.5">
      <c r="A1347" s="233">
        <v>58</v>
      </c>
      <c r="B1347" s="144">
        <v>1307</v>
      </c>
      <c r="C1347" s="181" t="s">
        <v>2040</v>
      </c>
      <c r="D1347" s="407" t="s">
        <v>2175</v>
      </c>
      <c r="E1347" s="211" t="s">
        <v>2176</v>
      </c>
      <c r="F1347" s="313">
        <v>0.85</v>
      </c>
      <c r="G1347" s="313" t="s">
        <v>69</v>
      </c>
      <c r="H1347" s="313" t="s">
        <v>959</v>
      </c>
      <c r="I1347" s="171">
        <v>5.1</v>
      </c>
      <c r="J1347" s="46"/>
      <c r="K1347" s="101"/>
      <c r="L1347" s="101"/>
      <c r="M1347" s="172">
        <v>10.2</v>
      </c>
      <c r="N1347" s="46">
        <v>61.58</v>
      </c>
      <c r="O1347" s="155" t="s">
        <v>38</v>
      </c>
      <c r="P1347" s="178"/>
      <c r="Q1347" s="178"/>
      <c r="R1347" s="178"/>
      <c r="S1347" s="178"/>
      <c r="T1347" s="178"/>
      <c r="U1347" s="178"/>
      <c r="V1347" s="251"/>
      <c r="W1347" t="s">
        <v>2177</v>
      </c>
      <c r="AB1347" s="98">
        <f t="shared" si="23"/>
        <v>-41.18</v>
      </c>
    </row>
    <row r="1348" spans="1:28" ht="13.5">
      <c r="A1348" s="233"/>
      <c r="B1348" s="144">
        <v>1308</v>
      </c>
      <c r="C1348" s="181" t="s">
        <v>2040</v>
      </c>
      <c r="D1348" s="413"/>
      <c r="E1348" s="211" t="s">
        <v>2176</v>
      </c>
      <c r="F1348" s="313">
        <v>0.85</v>
      </c>
      <c r="G1348" s="313" t="s">
        <v>69</v>
      </c>
      <c r="H1348" s="313" t="s">
        <v>959</v>
      </c>
      <c r="I1348" s="171">
        <v>5.1</v>
      </c>
      <c r="J1348" s="46"/>
      <c r="K1348" s="101"/>
      <c r="L1348" s="101"/>
      <c r="M1348" s="172"/>
      <c r="N1348" s="46"/>
      <c r="O1348" s="155" t="s">
        <v>38</v>
      </c>
      <c r="P1348" s="178"/>
      <c r="Q1348" s="178"/>
      <c r="R1348" s="178"/>
      <c r="S1348" s="178"/>
      <c r="T1348" s="178"/>
      <c r="U1348" s="178"/>
      <c r="V1348" s="251"/>
      <c r="AB1348" s="98">
        <f t="shared" si="23"/>
        <v>0</v>
      </c>
    </row>
    <row r="1349" spans="1:28" ht="13.5">
      <c r="A1349" s="793">
        <v>61</v>
      </c>
      <c r="B1349" s="144">
        <v>1309</v>
      </c>
      <c r="C1349" s="573" t="s">
        <v>2040</v>
      </c>
      <c r="D1349" s="736" t="s">
        <v>2178</v>
      </c>
      <c r="E1349" s="368" t="s">
        <v>163</v>
      </c>
      <c r="F1349" s="369">
        <v>0.33</v>
      </c>
      <c r="G1349" s="369" t="s">
        <v>35</v>
      </c>
      <c r="H1349" s="369" t="s">
        <v>1013</v>
      </c>
      <c r="I1349" s="369">
        <v>1.98</v>
      </c>
      <c r="J1349" s="46"/>
      <c r="K1349" s="46"/>
      <c r="L1349" s="46"/>
      <c r="M1349" s="2">
        <v>3.5</v>
      </c>
      <c r="N1349" s="46">
        <v>7</v>
      </c>
      <c r="O1349" s="388" t="s">
        <v>38</v>
      </c>
      <c r="P1349" s="594"/>
      <c r="Q1349" s="594"/>
      <c r="R1349" s="594"/>
      <c r="S1349" s="594"/>
      <c r="T1349" s="594"/>
      <c r="U1349" s="594"/>
      <c r="V1349" s="594"/>
      <c r="W1349" t="s">
        <v>2169</v>
      </c>
      <c r="AB1349" s="98">
        <f t="shared" si="23"/>
        <v>0</v>
      </c>
    </row>
    <row r="1350" spans="1:28" ht="13.5">
      <c r="A1350" s="793"/>
      <c r="B1350" s="144">
        <v>1310</v>
      </c>
      <c r="C1350" s="573" t="s">
        <v>2040</v>
      </c>
      <c r="D1350" s="824"/>
      <c r="E1350" s="368" t="s">
        <v>2179</v>
      </c>
      <c r="F1350" s="369">
        <v>0.32</v>
      </c>
      <c r="G1350" s="369" t="s">
        <v>35</v>
      </c>
      <c r="H1350" s="369" t="s">
        <v>1013</v>
      </c>
      <c r="I1350" s="369">
        <v>1.98</v>
      </c>
      <c r="J1350" s="46"/>
      <c r="K1350" s="46"/>
      <c r="L1350" s="46"/>
      <c r="N1350" s="46"/>
      <c r="O1350" s="388" t="s">
        <v>38</v>
      </c>
      <c r="P1350" s="594"/>
      <c r="Q1350" s="594"/>
      <c r="R1350" s="594"/>
      <c r="S1350" s="594"/>
      <c r="T1350" s="594"/>
      <c r="U1350" s="594"/>
      <c r="V1350" s="594"/>
      <c r="AB1350" s="98">
        <f t="shared" si="23"/>
        <v>0</v>
      </c>
    </row>
    <row r="1351" spans="1:28" ht="13.5">
      <c r="A1351" s="793">
        <v>62</v>
      </c>
      <c r="B1351" s="144">
        <v>1311</v>
      </c>
      <c r="C1351" s="573" t="s">
        <v>2040</v>
      </c>
      <c r="D1351" s="368" t="s">
        <v>2180</v>
      </c>
      <c r="E1351" s="368" t="s">
        <v>2181</v>
      </c>
      <c r="F1351" s="369">
        <v>0.5</v>
      </c>
      <c r="G1351" s="369" t="s">
        <v>35</v>
      </c>
      <c r="H1351" s="369" t="s">
        <v>1675</v>
      </c>
      <c r="I1351" s="369">
        <v>3</v>
      </c>
      <c r="J1351" s="46"/>
      <c r="K1351" s="46"/>
      <c r="L1351" s="46"/>
      <c r="M1351" s="387">
        <v>2.25</v>
      </c>
      <c r="N1351" s="46">
        <v>4.5</v>
      </c>
      <c r="O1351" s="388" t="s">
        <v>38</v>
      </c>
      <c r="P1351" s="594"/>
      <c r="Q1351" s="594"/>
      <c r="R1351" s="594"/>
      <c r="S1351" s="594"/>
      <c r="T1351" s="594"/>
      <c r="U1351" s="594"/>
      <c r="V1351" s="594"/>
      <c r="W1351" t="s">
        <v>2169</v>
      </c>
      <c r="AB1351" s="98">
        <f t="shared" si="23"/>
        <v>0</v>
      </c>
    </row>
    <row r="1352" spans="1:28" ht="13.5">
      <c r="A1352" s="793">
        <v>64</v>
      </c>
      <c r="B1352" s="144">
        <v>1312</v>
      </c>
      <c r="C1352" s="573" t="s">
        <v>2040</v>
      </c>
      <c r="D1352" s="736" t="s">
        <v>2182</v>
      </c>
      <c r="E1352" s="368" t="s">
        <v>2183</v>
      </c>
      <c r="F1352" s="369">
        <v>0.34</v>
      </c>
      <c r="G1352" s="369" t="s">
        <v>35</v>
      </c>
      <c r="H1352" s="369" t="s">
        <v>2152</v>
      </c>
      <c r="I1352" s="369">
        <v>2.04</v>
      </c>
      <c r="J1352" s="46"/>
      <c r="K1352" s="46"/>
      <c r="L1352" s="46"/>
      <c r="M1352" s="2">
        <v>4</v>
      </c>
      <c r="N1352" s="46">
        <v>8</v>
      </c>
      <c r="O1352" s="388" t="s">
        <v>38</v>
      </c>
      <c r="P1352" s="594"/>
      <c r="Q1352" s="594"/>
      <c r="R1352" s="594"/>
      <c r="S1352" s="594"/>
      <c r="T1352" s="594"/>
      <c r="U1352" s="594"/>
      <c r="V1352" s="594"/>
      <c r="W1352" t="s">
        <v>2184</v>
      </c>
      <c r="AB1352" s="98">
        <f t="shared" si="23"/>
        <v>0</v>
      </c>
    </row>
    <row r="1353" spans="1:28" ht="13.5">
      <c r="A1353" s="793"/>
      <c r="B1353" s="144">
        <v>1313</v>
      </c>
      <c r="C1353" s="573" t="s">
        <v>2040</v>
      </c>
      <c r="D1353" s="824"/>
      <c r="E1353" s="368" t="s">
        <v>2185</v>
      </c>
      <c r="F1353" s="369">
        <v>0.5</v>
      </c>
      <c r="G1353" s="369" t="s">
        <v>35</v>
      </c>
      <c r="H1353" s="369" t="s">
        <v>2152</v>
      </c>
      <c r="I1353" s="369">
        <v>3</v>
      </c>
      <c r="J1353" s="46"/>
      <c r="K1353" s="46"/>
      <c r="L1353" s="46"/>
      <c r="N1353" s="46"/>
      <c r="O1353" s="388" t="s">
        <v>38</v>
      </c>
      <c r="P1353" s="594"/>
      <c r="Q1353" s="594"/>
      <c r="R1353" s="594"/>
      <c r="S1353" s="594"/>
      <c r="T1353" s="594"/>
      <c r="U1353" s="594"/>
      <c r="V1353" s="594"/>
      <c r="AB1353" s="98">
        <f t="shared" si="23"/>
        <v>0</v>
      </c>
    </row>
    <row r="1354" spans="1:28" ht="13.5">
      <c r="A1354" s="362">
        <v>67</v>
      </c>
      <c r="B1354" s="144">
        <v>1314</v>
      </c>
      <c r="C1354" s="212" t="s">
        <v>2040</v>
      </c>
      <c r="D1354" s="407" t="s">
        <v>2186</v>
      </c>
      <c r="E1354" s="211" t="s">
        <v>2187</v>
      </c>
      <c r="F1354" s="313">
        <v>1</v>
      </c>
      <c r="G1354" s="313" t="s">
        <v>35</v>
      </c>
      <c r="H1354" s="332" t="s">
        <v>1432</v>
      </c>
      <c r="I1354" s="69">
        <v>6</v>
      </c>
      <c r="J1354" s="46"/>
      <c r="K1354" s="46"/>
      <c r="L1354" s="46"/>
      <c r="M1354" s="432">
        <v>12</v>
      </c>
      <c r="N1354" s="432">
        <v>24</v>
      </c>
      <c r="O1354" s="816" t="s">
        <v>38</v>
      </c>
      <c r="P1354" s="842"/>
      <c r="Q1354" s="842"/>
      <c r="R1354" s="842"/>
      <c r="S1354" s="842"/>
      <c r="T1354" s="842"/>
      <c r="U1354" s="842"/>
      <c r="V1354" s="842"/>
      <c r="AB1354" s="98">
        <f t="shared" si="23"/>
        <v>0</v>
      </c>
    </row>
    <row r="1355" spans="1:28" ht="13.5">
      <c r="A1355" s="362"/>
      <c r="B1355" s="144">
        <v>1315</v>
      </c>
      <c r="C1355" s="212" t="s">
        <v>2040</v>
      </c>
      <c r="D1355" s="413"/>
      <c r="E1355" s="211" t="s">
        <v>2187</v>
      </c>
      <c r="F1355" s="313">
        <v>1</v>
      </c>
      <c r="G1355" s="313" t="s">
        <v>35</v>
      </c>
      <c r="H1355" s="356"/>
      <c r="I1355" s="69">
        <v>6</v>
      </c>
      <c r="J1355" s="46"/>
      <c r="K1355" s="46"/>
      <c r="L1355" s="46"/>
      <c r="M1355" s="433"/>
      <c r="N1355" s="433"/>
      <c r="O1355" s="816" t="s">
        <v>38</v>
      </c>
      <c r="P1355" s="842"/>
      <c r="Q1355" s="842"/>
      <c r="R1355" s="842"/>
      <c r="S1355" s="842"/>
      <c r="T1355" s="842"/>
      <c r="U1355" s="842"/>
      <c r="V1355" s="842"/>
      <c r="AB1355" s="98">
        <f t="shared" si="23"/>
        <v>0</v>
      </c>
    </row>
    <row r="1356" spans="1:28" ht="13.5">
      <c r="A1356" s="362">
        <v>68</v>
      </c>
      <c r="B1356" s="144">
        <v>1316</v>
      </c>
      <c r="C1356" s="212" t="s">
        <v>2040</v>
      </c>
      <c r="D1356" s="407" t="s">
        <v>2188</v>
      </c>
      <c r="E1356" s="211" t="s">
        <v>2189</v>
      </c>
      <c r="F1356" s="313">
        <v>0.42</v>
      </c>
      <c r="G1356" s="313" t="s">
        <v>35</v>
      </c>
      <c r="H1356" s="332" t="s">
        <v>2190</v>
      </c>
      <c r="I1356" s="313">
        <v>2.52</v>
      </c>
      <c r="J1356" s="46"/>
      <c r="K1356" s="46"/>
      <c r="L1356" s="46"/>
      <c r="M1356" s="432">
        <v>7.44</v>
      </c>
      <c r="N1356" s="432">
        <v>26.8</v>
      </c>
      <c r="O1356" s="816" t="s">
        <v>38</v>
      </c>
      <c r="P1356" s="842"/>
      <c r="Q1356" s="842"/>
      <c r="R1356" s="842"/>
      <c r="S1356" s="842"/>
      <c r="T1356" s="842"/>
      <c r="U1356" s="842"/>
      <c r="V1356" s="842"/>
      <c r="AB1356" s="98">
        <f t="shared" si="23"/>
        <v>-11.92</v>
      </c>
    </row>
    <row r="1357" spans="1:28" ht="13.5">
      <c r="A1357" s="362"/>
      <c r="B1357" s="144">
        <v>1317</v>
      </c>
      <c r="C1357" s="212" t="s">
        <v>2040</v>
      </c>
      <c r="D1357" s="410"/>
      <c r="E1357" s="211" t="s">
        <v>2189</v>
      </c>
      <c r="F1357" s="313">
        <v>0.42</v>
      </c>
      <c r="G1357" s="313" t="s">
        <v>35</v>
      </c>
      <c r="H1357" s="355"/>
      <c r="I1357" s="313">
        <v>2.52</v>
      </c>
      <c r="J1357" s="46"/>
      <c r="K1357" s="46"/>
      <c r="L1357" s="46"/>
      <c r="M1357" s="435"/>
      <c r="N1357" s="435"/>
      <c r="O1357" s="816" t="s">
        <v>38</v>
      </c>
      <c r="P1357" s="842"/>
      <c r="Q1357" s="842"/>
      <c r="R1357" s="842"/>
      <c r="S1357" s="842"/>
      <c r="T1357" s="842"/>
      <c r="U1357" s="842"/>
      <c r="V1357" s="842"/>
      <c r="AB1357" s="98">
        <f t="shared" si="23"/>
        <v>0</v>
      </c>
    </row>
    <row r="1358" spans="1:28" ht="13.5">
      <c r="A1358" s="362"/>
      <c r="B1358" s="144">
        <v>1318</v>
      </c>
      <c r="C1358" s="212" t="s">
        <v>2040</v>
      </c>
      <c r="D1358" s="410"/>
      <c r="E1358" s="211" t="s">
        <v>2191</v>
      </c>
      <c r="F1358" s="313">
        <v>0.2</v>
      </c>
      <c r="G1358" s="313" t="s">
        <v>35</v>
      </c>
      <c r="H1358" s="355"/>
      <c r="I1358" s="313">
        <v>1.2</v>
      </c>
      <c r="J1358" s="46"/>
      <c r="K1358" s="46"/>
      <c r="L1358" s="46"/>
      <c r="M1358" s="435"/>
      <c r="N1358" s="435"/>
      <c r="O1358" s="816" t="s">
        <v>38</v>
      </c>
      <c r="P1358" s="842"/>
      <c r="Q1358" s="842"/>
      <c r="R1358" s="842"/>
      <c r="S1358" s="842"/>
      <c r="T1358" s="842"/>
      <c r="U1358" s="842"/>
      <c r="V1358" s="842"/>
      <c r="AB1358" s="98">
        <f t="shared" si="23"/>
        <v>0</v>
      </c>
    </row>
    <row r="1359" spans="1:28" ht="13.5">
      <c r="A1359" s="362"/>
      <c r="B1359" s="144">
        <v>1319</v>
      </c>
      <c r="C1359" s="212" t="s">
        <v>2040</v>
      </c>
      <c r="D1359" s="413"/>
      <c r="E1359" s="211" t="s">
        <v>2191</v>
      </c>
      <c r="F1359" s="313">
        <v>0.2</v>
      </c>
      <c r="G1359" s="313" t="s">
        <v>35</v>
      </c>
      <c r="H1359" s="356"/>
      <c r="I1359" s="313">
        <v>1.2</v>
      </c>
      <c r="J1359" s="46"/>
      <c r="K1359" s="46"/>
      <c r="L1359" s="46"/>
      <c r="M1359" s="433"/>
      <c r="N1359" s="433"/>
      <c r="O1359" s="816" t="s">
        <v>38</v>
      </c>
      <c r="P1359" s="842"/>
      <c r="Q1359" s="842"/>
      <c r="R1359" s="842"/>
      <c r="S1359" s="842"/>
      <c r="T1359" s="842"/>
      <c r="U1359" s="842"/>
      <c r="V1359" s="842"/>
      <c r="AB1359" s="98">
        <f t="shared" si="23"/>
        <v>0</v>
      </c>
    </row>
    <row r="1360" spans="1:28" ht="13.5">
      <c r="A1360" s="362">
        <v>69</v>
      </c>
      <c r="B1360" s="144">
        <v>1320</v>
      </c>
      <c r="C1360" s="212" t="s">
        <v>2040</v>
      </c>
      <c r="D1360" s="211" t="s">
        <v>2192</v>
      </c>
      <c r="E1360" s="211" t="s">
        <v>1233</v>
      </c>
      <c r="F1360" s="313">
        <v>0.5</v>
      </c>
      <c r="G1360" s="313" t="s">
        <v>2193</v>
      </c>
      <c r="H1360" s="211" t="s">
        <v>1002</v>
      </c>
      <c r="I1360" s="313">
        <v>3</v>
      </c>
      <c r="J1360" s="46"/>
      <c r="K1360" s="46"/>
      <c r="L1360" s="46"/>
      <c r="M1360" s="144">
        <v>3</v>
      </c>
      <c r="N1360" s="144">
        <v>33.83</v>
      </c>
      <c r="O1360" s="816" t="s">
        <v>38</v>
      </c>
      <c r="P1360" s="842"/>
      <c r="Q1360" s="842"/>
      <c r="R1360" s="842"/>
      <c r="S1360" s="842"/>
      <c r="T1360" s="842"/>
      <c r="U1360" s="842"/>
      <c r="V1360" s="842"/>
      <c r="W1360" t="s">
        <v>2194</v>
      </c>
      <c r="AB1360" s="98">
        <f t="shared" si="23"/>
        <v>-27.83</v>
      </c>
    </row>
    <row r="1361" spans="1:28" ht="13.5">
      <c r="A1361" s="362">
        <v>71</v>
      </c>
      <c r="B1361" s="144">
        <v>1321</v>
      </c>
      <c r="C1361" s="212" t="s">
        <v>2040</v>
      </c>
      <c r="D1361" s="407" t="s">
        <v>2195</v>
      </c>
      <c r="E1361" s="211" t="s">
        <v>2196</v>
      </c>
      <c r="F1361" s="313">
        <v>5.71</v>
      </c>
      <c r="G1361" s="313" t="s">
        <v>1294</v>
      </c>
      <c r="H1361" s="332" t="s">
        <v>2197</v>
      </c>
      <c r="I1361" s="389">
        <v>16.06</v>
      </c>
      <c r="J1361" s="46"/>
      <c r="K1361" s="46"/>
      <c r="L1361" s="46"/>
      <c r="M1361" s="432">
        <v>48.18</v>
      </c>
      <c r="N1361" s="432">
        <v>130.65</v>
      </c>
      <c r="O1361" s="816" t="s">
        <v>2198</v>
      </c>
      <c r="P1361" s="842"/>
      <c r="Q1361" s="842"/>
      <c r="R1361" s="842"/>
      <c r="S1361" s="842"/>
      <c r="T1361" s="842"/>
      <c r="U1361" s="842"/>
      <c r="V1361" s="842"/>
      <c r="W1361" t="s">
        <v>2199</v>
      </c>
      <c r="AB1361" s="98">
        <f t="shared" si="23"/>
        <v>-34.290000000000006</v>
      </c>
    </row>
    <row r="1362" spans="1:28" ht="13.5">
      <c r="A1362" s="362"/>
      <c r="B1362" s="144">
        <v>1322</v>
      </c>
      <c r="C1362" s="212" t="s">
        <v>2040</v>
      </c>
      <c r="D1362" s="410"/>
      <c r="E1362" s="211" t="s">
        <v>2196</v>
      </c>
      <c r="F1362" s="313">
        <v>5.71</v>
      </c>
      <c r="G1362" s="313" t="s">
        <v>1294</v>
      </c>
      <c r="H1362" s="355"/>
      <c r="I1362" s="389">
        <v>16.06</v>
      </c>
      <c r="J1362" s="46"/>
      <c r="K1362" s="46"/>
      <c r="L1362" s="46"/>
      <c r="M1362" s="435"/>
      <c r="N1362" s="435"/>
      <c r="O1362" s="816" t="s">
        <v>2198</v>
      </c>
      <c r="P1362" s="842"/>
      <c r="Q1362" s="842"/>
      <c r="R1362" s="842"/>
      <c r="S1362" s="842"/>
      <c r="T1362" s="842"/>
      <c r="U1362" s="842"/>
      <c r="V1362" s="842"/>
      <c r="AB1362" s="98">
        <f t="shared" si="23"/>
        <v>0</v>
      </c>
    </row>
    <row r="1363" spans="1:28" ht="13.5">
      <c r="A1363" s="362"/>
      <c r="B1363" s="144">
        <v>1323</v>
      </c>
      <c r="C1363" s="212" t="s">
        <v>2040</v>
      </c>
      <c r="D1363" s="413"/>
      <c r="E1363" s="211" t="s">
        <v>2196</v>
      </c>
      <c r="F1363" s="313">
        <v>5.71</v>
      </c>
      <c r="G1363" s="313" t="s">
        <v>1294</v>
      </c>
      <c r="H1363" s="356"/>
      <c r="I1363" s="389">
        <v>16.06</v>
      </c>
      <c r="J1363" s="46"/>
      <c r="K1363" s="46"/>
      <c r="L1363" s="46"/>
      <c r="M1363" s="433"/>
      <c r="N1363" s="433"/>
      <c r="O1363" s="816" t="s">
        <v>2198</v>
      </c>
      <c r="P1363" s="842"/>
      <c r="Q1363" s="842"/>
      <c r="R1363" s="842"/>
      <c r="S1363" s="842"/>
      <c r="T1363" s="842"/>
      <c r="U1363" s="842"/>
      <c r="V1363" s="842"/>
      <c r="AB1363" s="98">
        <f t="shared" si="23"/>
        <v>0</v>
      </c>
    </row>
    <row r="1364" spans="1:28" ht="13.5">
      <c r="A1364" s="362">
        <v>72</v>
      </c>
      <c r="B1364" s="144">
        <v>1324</v>
      </c>
      <c r="C1364" s="212" t="s">
        <v>2040</v>
      </c>
      <c r="D1364" s="407" t="s">
        <v>2200</v>
      </c>
      <c r="E1364" s="211" t="s">
        <v>2201</v>
      </c>
      <c r="F1364" s="182">
        <v>3.98</v>
      </c>
      <c r="G1364" s="313" t="s">
        <v>1982</v>
      </c>
      <c r="H1364" s="332" t="s">
        <v>932</v>
      </c>
      <c r="I1364" s="313">
        <v>13.5</v>
      </c>
      <c r="J1364" s="46"/>
      <c r="K1364" s="46"/>
      <c r="L1364" s="46"/>
      <c r="M1364" s="2">
        <v>31.88</v>
      </c>
      <c r="N1364" s="432">
        <v>70</v>
      </c>
      <c r="O1364" s="816" t="s">
        <v>38</v>
      </c>
      <c r="P1364" s="842"/>
      <c r="Q1364" s="842"/>
      <c r="R1364" s="842"/>
      <c r="S1364" s="842"/>
      <c r="T1364" s="842"/>
      <c r="U1364" s="842"/>
      <c r="V1364" s="842"/>
      <c r="W1364" t="s">
        <v>2202</v>
      </c>
      <c r="AB1364" s="98">
        <f t="shared" si="23"/>
        <v>-6.240000000000002</v>
      </c>
    </row>
    <row r="1365" spans="1:28" ht="13.5">
      <c r="A1365" s="362"/>
      <c r="B1365" s="144">
        <v>1325</v>
      </c>
      <c r="C1365" s="212" t="s">
        <v>2040</v>
      </c>
      <c r="D1365" s="410"/>
      <c r="E1365" s="211" t="s">
        <v>2201</v>
      </c>
      <c r="F1365" s="182">
        <v>3.98</v>
      </c>
      <c r="G1365" s="313" t="s">
        <v>1982</v>
      </c>
      <c r="H1365" s="355"/>
      <c r="I1365" s="313">
        <v>13.5</v>
      </c>
      <c r="J1365" s="46"/>
      <c r="K1365" s="46"/>
      <c r="L1365" s="46"/>
      <c r="N1365" s="435"/>
      <c r="O1365" s="816" t="s">
        <v>38</v>
      </c>
      <c r="P1365" s="842"/>
      <c r="Q1365" s="842"/>
      <c r="R1365" s="842"/>
      <c r="S1365" s="842"/>
      <c r="T1365" s="842"/>
      <c r="U1365" s="842"/>
      <c r="V1365" s="842"/>
      <c r="AB1365" s="98">
        <f t="shared" si="23"/>
        <v>0</v>
      </c>
    </row>
    <row r="1366" spans="1:28" ht="13.5">
      <c r="A1366" s="362"/>
      <c r="B1366" s="144">
        <v>1326</v>
      </c>
      <c r="C1366" s="212" t="s">
        <v>2040</v>
      </c>
      <c r="D1366" s="413"/>
      <c r="E1366" s="211" t="s">
        <v>2203</v>
      </c>
      <c r="F1366" s="313">
        <v>0.83</v>
      </c>
      <c r="G1366" s="313" t="s">
        <v>1982</v>
      </c>
      <c r="H1366" s="356"/>
      <c r="I1366" s="313">
        <v>4.98</v>
      </c>
      <c r="J1366" s="46"/>
      <c r="K1366" s="46"/>
      <c r="L1366" s="46"/>
      <c r="N1366" s="433"/>
      <c r="O1366" s="816" t="s">
        <v>38</v>
      </c>
      <c r="P1366" s="842"/>
      <c r="Q1366" s="842"/>
      <c r="R1366" s="842"/>
      <c r="S1366" s="842"/>
      <c r="T1366" s="842"/>
      <c r="U1366" s="842"/>
      <c r="V1366" s="842"/>
      <c r="AB1366" s="98">
        <f t="shared" si="23"/>
        <v>0</v>
      </c>
    </row>
    <row r="1367" spans="1:28" ht="13.5">
      <c r="A1367" s="362">
        <v>74</v>
      </c>
      <c r="B1367" s="144">
        <v>1327</v>
      </c>
      <c r="C1367" s="212" t="s">
        <v>2040</v>
      </c>
      <c r="D1367" s="407" t="s">
        <v>2204</v>
      </c>
      <c r="E1367" s="211" t="s">
        <v>2205</v>
      </c>
      <c r="F1367" s="313">
        <v>1.08</v>
      </c>
      <c r="G1367" s="313" t="s">
        <v>207</v>
      </c>
      <c r="H1367" s="332" t="s">
        <v>833</v>
      </c>
      <c r="I1367" s="313">
        <v>6</v>
      </c>
      <c r="J1367" s="46"/>
      <c r="K1367" s="46"/>
      <c r="L1367" s="46"/>
      <c r="M1367" s="432">
        <v>12</v>
      </c>
      <c r="N1367" s="432">
        <v>91</v>
      </c>
      <c r="O1367" s="816" t="s">
        <v>1767</v>
      </c>
      <c r="P1367" s="842"/>
      <c r="Q1367" s="842"/>
      <c r="R1367" s="842"/>
      <c r="S1367" s="842"/>
      <c r="T1367" s="842"/>
      <c r="U1367" s="842"/>
      <c r="V1367" s="842"/>
      <c r="AB1367" s="98">
        <f t="shared" si="23"/>
        <v>-67</v>
      </c>
    </row>
    <row r="1368" spans="1:28" ht="13.5">
      <c r="A1368" s="362"/>
      <c r="B1368" s="144">
        <v>1328</v>
      </c>
      <c r="C1368" s="212" t="s">
        <v>2040</v>
      </c>
      <c r="D1368" s="413"/>
      <c r="E1368" s="211" t="s">
        <v>2205</v>
      </c>
      <c r="F1368" s="313">
        <v>1.08</v>
      </c>
      <c r="G1368" s="313" t="s">
        <v>207</v>
      </c>
      <c r="H1368" s="356"/>
      <c r="I1368" s="313">
        <v>6</v>
      </c>
      <c r="J1368" s="46"/>
      <c r="K1368" s="46"/>
      <c r="L1368" s="46"/>
      <c r="M1368" s="433"/>
      <c r="N1368" s="433"/>
      <c r="O1368" s="816" t="s">
        <v>1767</v>
      </c>
      <c r="P1368" s="842"/>
      <c r="Q1368" s="842"/>
      <c r="R1368" s="842"/>
      <c r="S1368" s="842"/>
      <c r="T1368" s="842"/>
      <c r="U1368" s="842"/>
      <c r="V1368" s="842"/>
      <c r="AB1368" s="98">
        <f t="shared" si="23"/>
        <v>0</v>
      </c>
    </row>
    <row r="1369" spans="1:28" ht="13.5">
      <c r="A1369" s="362">
        <v>75</v>
      </c>
      <c r="B1369" s="144">
        <v>1329</v>
      </c>
      <c r="C1369" s="212" t="s">
        <v>2040</v>
      </c>
      <c r="D1369" s="410" t="s">
        <v>2206</v>
      </c>
      <c r="E1369" s="413" t="s">
        <v>2207</v>
      </c>
      <c r="F1369" s="2">
        <v>0.44</v>
      </c>
      <c r="G1369" t="s">
        <v>69</v>
      </c>
      <c r="H1369" s="332" t="s">
        <v>2208</v>
      </c>
      <c r="I1369" s="356">
        <v>2.64</v>
      </c>
      <c r="J1369" s="46"/>
      <c r="K1369" s="46"/>
      <c r="L1369" s="46"/>
      <c r="M1369" s="2">
        <v>5.28</v>
      </c>
      <c r="N1369" s="432">
        <v>62</v>
      </c>
      <c r="O1369" s="816" t="s">
        <v>38</v>
      </c>
      <c r="P1369" s="842"/>
      <c r="Q1369" s="842"/>
      <c r="R1369" s="842"/>
      <c r="S1369" s="842"/>
      <c r="T1369" s="842"/>
      <c r="U1369" s="842"/>
      <c r="V1369" s="842"/>
      <c r="W1369" t="s">
        <v>2209</v>
      </c>
      <c r="AB1369" s="98">
        <f t="shared" si="23"/>
        <v>-51.44</v>
      </c>
    </row>
    <row r="1370" spans="1:28" ht="13.5">
      <c r="A1370" s="362"/>
      <c r="B1370" s="144">
        <v>1330</v>
      </c>
      <c r="C1370" s="212" t="s">
        <v>2040</v>
      </c>
      <c r="D1370" s="413"/>
      <c r="E1370" s="413" t="s">
        <v>2207</v>
      </c>
      <c r="F1370" s="2">
        <v>0.44</v>
      </c>
      <c r="G1370" t="s">
        <v>69</v>
      </c>
      <c r="H1370" s="356"/>
      <c r="I1370" s="356">
        <v>2.64</v>
      </c>
      <c r="J1370" s="46"/>
      <c r="K1370" s="46"/>
      <c r="L1370" s="46"/>
      <c r="N1370" s="433"/>
      <c r="O1370" s="816" t="s">
        <v>38</v>
      </c>
      <c r="P1370" s="842"/>
      <c r="Q1370" s="842"/>
      <c r="R1370" s="842"/>
      <c r="S1370" s="842"/>
      <c r="T1370" s="842"/>
      <c r="U1370" s="842"/>
      <c r="V1370" s="842"/>
      <c r="AB1370" s="98">
        <f t="shared" si="23"/>
        <v>0</v>
      </c>
    </row>
    <row r="1371" spans="1:28" ht="13.5">
      <c r="A1371" s="834">
        <v>6</v>
      </c>
      <c r="B1371" s="144">
        <v>1331</v>
      </c>
      <c r="C1371" s="351" t="s">
        <v>2210</v>
      </c>
      <c r="D1371" s="151" t="s">
        <v>2211</v>
      </c>
      <c r="E1371" s="151" t="s">
        <v>2212</v>
      </c>
      <c r="F1371" s="182">
        <v>4</v>
      </c>
      <c r="G1371" s="169" t="s">
        <v>35</v>
      </c>
      <c r="H1371" t="s">
        <v>2213</v>
      </c>
      <c r="I1371" s="313">
        <v>13.5</v>
      </c>
      <c r="J1371" s="169"/>
      <c r="K1371" s="169"/>
      <c r="L1371" s="169"/>
      <c r="M1371" s="804">
        <v>33.9</v>
      </c>
      <c r="N1371" s="843">
        <v>67.8</v>
      </c>
      <c r="O1371" s="68" t="s">
        <v>38</v>
      </c>
      <c r="P1371" s="844"/>
      <c r="Q1371" s="850"/>
      <c r="R1371" s="850"/>
      <c r="S1371" s="850"/>
      <c r="T1371" s="850"/>
      <c r="U1371" s="850"/>
      <c r="V1371" s="850"/>
      <c r="W1371" t="s">
        <v>1422</v>
      </c>
      <c r="AB1371" s="98">
        <f t="shared" si="23"/>
        <v>0</v>
      </c>
    </row>
    <row r="1372" spans="1:28" ht="13.5">
      <c r="A1372" s="835"/>
      <c r="B1372" s="144">
        <v>1332</v>
      </c>
      <c r="C1372" s="351" t="s">
        <v>2210</v>
      </c>
      <c r="D1372" s="151"/>
      <c r="E1372" s="151" t="s">
        <v>2212</v>
      </c>
      <c r="F1372" s="182">
        <v>4</v>
      </c>
      <c r="G1372" s="169" t="s">
        <v>35</v>
      </c>
      <c r="H1372"/>
      <c r="I1372" s="313">
        <v>13.5</v>
      </c>
      <c r="J1372" s="169"/>
      <c r="K1372" s="169"/>
      <c r="L1372" s="169"/>
      <c r="M1372" s="807"/>
      <c r="N1372" s="46"/>
      <c r="O1372" s="68" t="s">
        <v>38</v>
      </c>
      <c r="P1372" s="844"/>
      <c r="Q1372" s="850"/>
      <c r="R1372" s="850"/>
      <c r="S1372" s="850"/>
      <c r="T1372" s="850"/>
      <c r="U1372" s="850"/>
      <c r="V1372" s="850"/>
      <c r="AB1372" s="98">
        <f t="shared" si="23"/>
        <v>0</v>
      </c>
    </row>
    <row r="1373" spans="1:28" ht="13.5">
      <c r="A1373" s="835"/>
      <c r="B1373" s="144">
        <v>1333</v>
      </c>
      <c r="C1373" s="351" t="s">
        <v>2210</v>
      </c>
      <c r="D1373" s="151"/>
      <c r="E1373" s="151" t="s">
        <v>2212</v>
      </c>
      <c r="F1373" s="182">
        <v>4</v>
      </c>
      <c r="G1373" s="169" t="s">
        <v>35</v>
      </c>
      <c r="H1373"/>
      <c r="I1373" s="313">
        <v>13.5</v>
      </c>
      <c r="J1373" s="169"/>
      <c r="K1373" s="169"/>
      <c r="L1373" s="169"/>
      <c r="M1373" s="807"/>
      <c r="N1373" s="46"/>
      <c r="O1373" s="68" t="s">
        <v>38</v>
      </c>
      <c r="P1373" s="844"/>
      <c r="Q1373" s="850"/>
      <c r="R1373" s="850"/>
      <c r="S1373" s="850"/>
      <c r="T1373" s="850"/>
      <c r="U1373" s="850"/>
      <c r="V1373" s="850"/>
      <c r="AB1373" s="98">
        <f t="shared" si="23"/>
        <v>0</v>
      </c>
    </row>
    <row r="1374" spans="1:28" ht="13.5">
      <c r="A1374" s="836"/>
      <c r="B1374" s="144">
        <v>1334</v>
      </c>
      <c r="C1374" s="351" t="s">
        <v>2210</v>
      </c>
      <c r="D1374" s="151"/>
      <c r="E1374" s="151" t="s">
        <v>2212</v>
      </c>
      <c r="F1374" s="182">
        <v>4</v>
      </c>
      <c r="G1374" s="169" t="s">
        <v>35</v>
      </c>
      <c r="H1374"/>
      <c r="I1374" s="313">
        <v>13.5</v>
      </c>
      <c r="J1374" s="169"/>
      <c r="K1374" s="169"/>
      <c r="L1374" s="169"/>
      <c r="M1374" s="806"/>
      <c r="N1374" s="845"/>
      <c r="O1374" s="68" t="s">
        <v>38</v>
      </c>
      <c r="P1374" s="844"/>
      <c r="Q1374" s="850"/>
      <c r="R1374" s="850"/>
      <c r="S1374" s="850"/>
      <c r="T1374" s="850"/>
      <c r="U1374" s="850"/>
      <c r="V1374" s="850"/>
      <c r="AB1374" s="98">
        <f t="shared" si="23"/>
        <v>0</v>
      </c>
    </row>
    <row r="1375" spans="1:28" ht="13.5">
      <c r="A1375" s="834">
        <v>10</v>
      </c>
      <c r="B1375" s="144">
        <v>1335</v>
      </c>
      <c r="C1375" s="351" t="s">
        <v>2210</v>
      </c>
      <c r="D1375" s="151" t="s">
        <v>2214</v>
      </c>
      <c r="E1375" s="151" t="s">
        <v>2215</v>
      </c>
      <c r="F1375" s="182">
        <v>3</v>
      </c>
      <c r="G1375" s="169" t="s">
        <v>35</v>
      </c>
      <c r="H1375" t="s">
        <v>1476</v>
      </c>
      <c r="I1375" s="167">
        <v>22</v>
      </c>
      <c r="J1375" s="169"/>
      <c r="K1375" s="169"/>
      <c r="L1375" s="169"/>
      <c r="M1375" s="2">
        <v>22</v>
      </c>
      <c r="N1375" s="843">
        <v>53.5</v>
      </c>
      <c r="O1375" s="68" t="s">
        <v>1534</v>
      </c>
      <c r="P1375" s="844"/>
      <c r="Q1375" s="850"/>
      <c r="R1375" s="850"/>
      <c r="S1375" s="850"/>
      <c r="T1375" s="850"/>
      <c r="U1375" s="850"/>
      <c r="V1375" s="850"/>
      <c r="AB1375" s="98">
        <f t="shared" si="23"/>
        <v>-9.5</v>
      </c>
    </row>
    <row r="1376" spans="1:28" ht="13.5">
      <c r="A1376" s="836"/>
      <c r="B1376" s="144">
        <v>1336</v>
      </c>
      <c r="C1376" s="351" t="s">
        <v>2210</v>
      </c>
      <c r="D1376" s="151"/>
      <c r="E1376" s="151" t="s">
        <v>2215</v>
      </c>
      <c r="F1376" s="182">
        <v>3</v>
      </c>
      <c r="G1376" s="169" t="s">
        <v>35</v>
      </c>
      <c r="H1376"/>
      <c r="I1376" s="167"/>
      <c r="J1376" s="169"/>
      <c r="K1376" s="169"/>
      <c r="L1376" s="169"/>
      <c r="N1376" s="845"/>
      <c r="O1376" s="68" t="s">
        <v>1534</v>
      </c>
      <c r="P1376" s="844"/>
      <c r="Q1376" s="850"/>
      <c r="R1376" s="850"/>
      <c r="S1376" s="850"/>
      <c r="T1376" s="850"/>
      <c r="U1376" s="850"/>
      <c r="V1376" s="850"/>
      <c r="AB1376" s="98">
        <f t="shared" si="23"/>
        <v>0</v>
      </c>
    </row>
    <row r="1377" spans="1:28" ht="13.5">
      <c r="A1377" s="358">
        <v>16</v>
      </c>
      <c r="B1377" s="144">
        <v>1337</v>
      </c>
      <c r="C1377" s="351" t="s">
        <v>2210</v>
      </c>
      <c r="D1377" s="151" t="s">
        <v>2216</v>
      </c>
      <c r="E1377" s="151" t="s">
        <v>1627</v>
      </c>
      <c r="F1377" s="313">
        <v>0.32</v>
      </c>
      <c r="G1377" s="169" t="s">
        <v>207</v>
      </c>
      <c r="H1377" s="169" t="s">
        <v>1427</v>
      </c>
      <c r="I1377" s="313">
        <v>1.92</v>
      </c>
      <c r="J1377" s="169"/>
      <c r="K1377" s="169"/>
      <c r="L1377" s="46"/>
      <c r="M1377" s="169">
        <v>1.92</v>
      </c>
      <c r="N1377" s="313">
        <v>5.94</v>
      </c>
      <c r="O1377" s="68" t="s">
        <v>128</v>
      </c>
      <c r="P1377" s="844"/>
      <c r="Q1377" s="850"/>
      <c r="R1377" s="850"/>
      <c r="S1377" s="850"/>
      <c r="T1377" s="850"/>
      <c r="U1377" s="850"/>
      <c r="V1377" s="850"/>
      <c r="AB1377" s="98">
        <f t="shared" si="23"/>
        <v>-2.1000000000000005</v>
      </c>
    </row>
    <row r="1378" spans="1:28" ht="13.5">
      <c r="A1378" s="358">
        <v>17</v>
      </c>
      <c r="B1378" s="144">
        <v>1338</v>
      </c>
      <c r="C1378" s="351" t="s">
        <v>2210</v>
      </c>
      <c r="D1378" s="151" t="s">
        <v>2217</v>
      </c>
      <c r="E1378" s="151" t="s">
        <v>2218</v>
      </c>
      <c r="F1378" s="182">
        <v>3</v>
      </c>
      <c r="G1378" s="169" t="s">
        <v>35</v>
      </c>
      <c r="H1378" t="s">
        <v>2219</v>
      </c>
      <c r="I1378" s="167">
        <v>33</v>
      </c>
      <c r="J1378" s="169"/>
      <c r="K1378" s="169"/>
      <c r="L1378" s="46"/>
      <c r="M1378" s="2">
        <v>33</v>
      </c>
      <c r="N1378" s="843">
        <v>69.5</v>
      </c>
      <c r="O1378" s="68" t="s">
        <v>38</v>
      </c>
      <c r="P1378" s="844"/>
      <c r="Q1378" s="850"/>
      <c r="R1378" s="850"/>
      <c r="S1378" s="850"/>
      <c r="T1378" s="850"/>
      <c r="U1378" s="850"/>
      <c r="V1378" s="850"/>
      <c r="AB1378" s="98">
        <f t="shared" si="23"/>
        <v>-3.5</v>
      </c>
    </row>
    <row r="1379" spans="1:28" ht="13.5">
      <c r="A1379" s="358"/>
      <c r="B1379" s="144">
        <v>1339</v>
      </c>
      <c r="C1379" s="351" t="s">
        <v>2210</v>
      </c>
      <c r="D1379" s="151"/>
      <c r="E1379" s="151" t="s">
        <v>2218</v>
      </c>
      <c r="F1379" s="182">
        <v>3</v>
      </c>
      <c r="G1379" s="169" t="s">
        <v>35</v>
      </c>
      <c r="H1379"/>
      <c r="I1379" s="167"/>
      <c r="N1379" s="46"/>
      <c r="O1379" s="68" t="s">
        <v>38</v>
      </c>
      <c r="P1379" s="97"/>
      <c r="Q1379" s="97"/>
      <c r="R1379" s="97"/>
      <c r="S1379" s="97"/>
      <c r="T1379" s="97"/>
      <c r="U1379" s="97"/>
      <c r="V1379" s="97"/>
      <c r="AB1379" s="98">
        <f t="shared" si="23"/>
        <v>0</v>
      </c>
    </row>
    <row r="1380" spans="1:28" ht="13.5">
      <c r="A1380" s="358"/>
      <c r="B1380" s="144">
        <v>1340</v>
      </c>
      <c r="C1380" s="351" t="s">
        <v>2210</v>
      </c>
      <c r="D1380" s="151"/>
      <c r="E1380" s="151" t="s">
        <v>2218</v>
      </c>
      <c r="F1380" s="182">
        <v>3</v>
      </c>
      <c r="G1380" s="169" t="s">
        <v>35</v>
      </c>
      <c r="H1380"/>
      <c r="I1380" s="167"/>
      <c r="N1380" s="845"/>
      <c r="O1380" s="68" t="s">
        <v>38</v>
      </c>
      <c r="P1380" s="97"/>
      <c r="Q1380" s="97"/>
      <c r="R1380" s="97"/>
      <c r="S1380" s="97"/>
      <c r="T1380" s="97"/>
      <c r="U1380" s="97"/>
      <c r="V1380" s="97"/>
      <c r="AB1380" s="98">
        <f t="shared" si="23"/>
        <v>0</v>
      </c>
    </row>
    <row r="1381" spans="1:28" ht="13.5">
      <c r="A1381" s="358">
        <v>24</v>
      </c>
      <c r="B1381" s="144">
        <v>1341</v>
      </c>
      <c r="C1381" s="351" t="s">
        <v>2210</v>
      </c>
      <c r="D1381" s="151" t="s">
        <v>2220</v>
      </c>
      <c r="E1381" s="151" t="s">
        <v>2221</v>
      </c>
      <c r="F1381" s="182">
        <v>6</v>
      </c>
      <c r="G1381" s="169" t="s">
        <v>309</v>
      </c>
      <c r="H1381" t="s">
        <v>2222</v>
      </c>
      <c r="I1381" s="167">
        <v>34.8</v>
      </c>
      <c r="M1381" s="2">
        <v>34.8</v>
      </c>
      <c r="N1381" s="843">
        <v>101.6</v>
      </c>
      <c r="O1381" s="68" t="s">
        <v>1462</v>
      </c>
      <c r="P1381" s="97"/>
      <c r="Q1381" s="97"/>
      <c r="R1381" s="97"/>
      <c r="S1381" s="97"/>
      <c r="T1381" s="97"/>
      <c r="U1381" s="97"/>
      <c r="V1381" s="97"/>
      <c r="AB1381" s="98">
        <f t="shared" si="23"/>
        <v>-32</v>
      </c>
    </row>
    <row r="1382" spans="1:28" ht="13.5">
      <c r="A1382" s="358"/>
      <c r="B1382" s="144">
        <v>1342</v>
      </c>
      <c r="C1382" s="351" t="s">
        <v>2210</v>
      </c>
      <c r="D1382" s="151"/>
      <c r="E1382" s="151" t="s">
        <v>2221</v>
      </c>
      <c r="F1382" s="182">
        <v>6</v>
      </c>
      <c r="G1382" s="169" t="s">
        <v>309</v>
      </c>
      <c r="H1382"/>
      <c r="I1382" s="167"/>
      <c r="N1382" s="46"/>
      <c r="O1382" s="68" t="s">
        <v>1462</v>
      </c>
      <c r="P1382" s="97"/>
      <c r="Q1382" s="97"/>
      <c r="R1382" s="97"/>
      <c r="S1382" s="97"/>
      <c r="T1382" s="97"/>
      <c r="U1382" s="97"/>
      <c r="V1382" s="97"/>
      <c r="AB1382" s="98">
        <f t="shared" si="23"/>
        <v>0</v>
      </c>
    </row>
    <row r="1383" spans="1:28" ht="13.5">
      <c r="A1383" s="358"/>
      <c r="B1383" s="144">
        <v>1343</v>
      </c>
      <c r="C1383" s="351" t="s">
        <v>2210</v>
      </c>
      <c r="D1383" s="151"/>
      <c r="E1383" s="151" t="s">
        <v>2223</v>
      </c>
      <c r="F1383" s="182">
        <v>0.3</v>
      </c>
      <c r="G1383" s="169" t="s">
        <v>69</v>
      </c>
      <c r="H1383"/>
      <c r="I1383" s="167"/>
      <c r="N1383" s="845"/>
      <c r="O1383" s="68" t="s">
        <v>1462</v>
      </c>
      <c r="P1383" s="97"/>
      <c r="Q1383" s="97"/>
      <c r="R1383" s="97"/>
      <c r="S1383" s="97"/>
      <c r="T1383" s="97"/>
      <c r="U1383" s="97"/>
      <c r="V1383" s="97"/>
      <c r="AB1383" s="98">
        <f t="shared" si="23"/>
        <v>0</v>
      </c>
    </row>
    <row r="1384" spans="1:28" ht="13.5">
      <c r="A1384" s="793">
        <v>25</v>
      </c>
      <c r="B1384" s="144">
        <v>1344</v>
      </c>
      <c r="C1384" s="573" t="s">
        <v>2210</v>
      </c>
      <c r="D1384" s="368" t="s">
        <v>2224</v>
      </c>
      <c r="E1384" s="368" t="s">
        <v>2225</v>
      </c>
      <c r="F1384" s="369">
        <v>2.58</v>
      </c>
      <c r="G1384" s="373" t="s">
        <v>35</v>
      </c>
      <c r="H1384" s="804" t="s">
        <v>2226</v>
      </c>
      <c r="I1384" s="369">
        <v>9.95</v>
      </c>
      <c r="J1384" s="803"/>
      <c r="K1384" s="803"/>
      <c r="L1384" s="803"/>
      <c r="M1384" s="804">
        <v>48</v>
      </c>
      <c r="N1384" s="846">
        <v>96</v>
      </c>
      <c r="O1384" s="820" t="s">
        <v>38</v>
      </c>
      <c r="P1384" s="125"/>
      <c r="Q1384" s="125"/>
      <c r="R1384" s="125"/>
      <c r="S1384" s="125"/>
      <c r="T1384" s="125"/>
      <c r="U1384" s="125"/>
      <c r="V1384" s="125"/>
      <c r="W1384" t="s">
        <v>1634</v>
      </c>
      <c r="AB1384" s="98">
        <f t="shared" si="23"/>
        <v>0</v>
      </c>
    </row>
    <row r="1385" spans="1:28" ht="13.5">
      <c r="A1385" s="793"/>
      <c r="B1385" s="144">
        <v>1345</v>
      </c>
      <c r="C1385" s="573" t="s">
        <v>2210</v>
      </c>
      <c r="D1385" s="368"/>
      <c r="E1385" s="368" t="s">
        <v>2225</v>
      </c>
      <c r="F1385" s="369">
        <v>2.58</v>
      </c>
      <c r="G1385" s="373" t="s">
        <v>35</v>
      </c>
      <c r="H1385" s="807"/>
      <c r="I1385" s="369">
        <v>9.95</v>
      </c>
      <c r="J1385" s="803"/>
      <c r="K1385" s="803"/>
      <c r="L1385" s="803"/>
      <c r="M1385" s="807"/>
      <c r="N1385" s="847"/>
      <c r="O1385" s="820" t="s">
        <v>38</v>
      </c>
      <c r="P1385" s="125"/>
      <c r="Q1385" s="125"/>
      <c r="R1385" s="125"/>
      <c r="S1385" s="125"/>
      <c r="T1385" s="125"/>
      <c r="U1385" s="125"/>
      <c r="V1385" s="125"/>
      <c r="AB1385" s="98">
        <f aca="true" t="shared" si="24" ref="AB1385:AB1449">M1385*2-N1385</f>
        <v>0</v>
      </c>
    </row>
    <row r="1386" spans="1:28" ht="13.5">
      <c r="A1386" s="793"/>
      <c r="B1386" s="144">
        <v>1346</v>
      </c>
      <c r="C1386" s="573" t="s">
        <v>2210</v>
      </c>
      <c r="D1386" s="368"/>
      <c r="E1386" s="368" t="s">
        <v>2225</v>
      </c>
      <c r="F1386" s="369">
        <v>2.58</v>
      </c>
      <c r="G1386" s="373" t="s">
        <v>35</v>
      </c>
      <c r="H1386" s="807"/>
      <c r="I1386" s="369">
        <v>9.95</v>
      </c>
      <c r="J1386" s="803"/>
      <c r="K1386" s="803"/>
      <c r="L1386" s="803"/>
      <c r="M1386" s="807"/>
      <c r="N1386" s="847"/>
      <c r="O1386" s="820" t="s">
        <v>38</v>
      </c>
      <c r="P1386" s="125"/>
      <c r="Q1386" s="125"/>
      <c r="R1386" s="125"/>
      <c r="S1386" s="125"/>
      <c r="T1386" s="125"/>
      <c r="U1386" s="125"/>
      <c r="V1386" s="125"/>
      <c r="AB1386" s="98">
        <f t="shared" si="24"/>
        <v>0</v>
      </c>
    </row>
    <row r="1387" spans="1:28" ht="13.5">
      <c r="A1387" s="793"/>
      <c r="B1387" s="144">
        <v>1347</v>
      </c>
      <c r="C1387" s="573" t="s">
        <v>2210</v>
      </c>
      <c r="D1387" s="368"/>
      <c r="E1387" s="368" t="s">
        <v>2225</v>
      </c>
      <c r="F1387" s="369">
        <v>2.58</v>
      </c>
      <c r="G1387" s="373" t="s">
        <v>35</v>
      </c>
      <c r="H1387" s="807"/>
      <c r="I1387" s="369">
        <v>9.95</v>
      </c>
      <c r="J1387" s="803"/>
      <c r="K1387" s="803"/>
      <c r="L1387" s="803"/>
      <c r="M1387" s="807"/>
      <c r="N1387" s="847"/>
      <c r="O1387" s="820" t="s">
        <v>38</v>
      </c>
      <c r="P1387" s="125"/>
      <c r="Q1387" s="125"/>
      <c r="R1387" s="125"/>
      <c r="S1387" s="125"/>
      <c r="T1387" s="125"/>
      <c r="U1387" s="125"/>
      <c r="V1387" s="125"/>
      <c r="AB1387" s="98">
        <f t="shared" si="24"/>
        <v>0</v>
      </c>
    </row>
    <row r="1388" spans="1:28" ht="13.5">
      <c r="A1388" s="793"/>
      <c r="B1388" s="144">
        <v>1348</v>
      </c>
      <c r="C1388" s="573" t="s">
        <v>2210</v>
      </c>
      <c r="D1388" s="368"/>
      <c r="E1388" s="368" t="s">
        <v>2227</v>
      </c>
      <c r="F1388" s="369">
        <v>0.75</v>
      </c>
      <c r="G1388" s="373" t="s">
        <v>35</v>
      </c>
      <c r="H1388" s="807"/>
      <c r="I1388" s="369">
        <v>4.5</v>
      </c>
      <c r="J1388" s="803"/>
      <c r="K1388" s="803"/>
      <c r="L1388" s="803"/>
      <c r="M1388" s="807"/>
      <c r="N1388" s="847"/>
      <c r="O1388" s="820" t="s">
        <v>38</v>
      </c>
      <c r="P1388" s="125"/>
      <c r="Q1388" s="125"/>
      <c r="R1388" s="125"/>
      <c r="S1388" s="125"/>
      <c r="T1388" s="125"/>
      <c r="U1388" s="125"/>
      <c r="V1388" s="125"/>
      <c r="AB1388" s="98">
        <f t="shared" si="24"/>
        <v>0</v>
      </c>
    </row>
    <row r="1389" spans="1:28" ht="13.5">
      <c r="A1389" s="793"/>
      <c r="B1389" s="144">
        <v>1349</v>
      </c>
      <c r="C1389" s="573" t="s">
        <v>2210</v>
      </c>
      <c r="D1389" s="368"/>
      <c r="E1389" s="368" t="s">
        <v>2227</v>
      </c>
      <c r="F1389" s="369">
        <v>0.75</v>
      </c>
      <c r="G1389" s="373" t="s">
        <v>35</v>
      </c>
      <c r="H1389" s="806"/>
      <c r="I1389" s="369">
        <v>4.5</v>
      </c>
      <c r="J1389" s="803"/>
      <c r="K1389" s="803"/>
      <c r="L1389" s="803"/>
      <c r="M1389" s="806"/>
      <c r="N1389" s="848"/>
      <c r="O1389" s="820" t="s">
        <v>38</v>
      </c>
      <c r="P1389" s="125"/>
      <c r="Q1389" s="125"/>
      <c r="R1389" s="125"/>
      <c r="S1389" s="125"/>
      <c r="T1389" s="125"/>
      <c r="U1389" s="125"/>
      <c r="V1389" s="125"/>
      <c r="AB1389" s="98">
        <f t="shared" si="24"/>
        <v>0</v>
      </c>
    </row>
    <row r="1390" spans="1:28" ht="13.5">
      <c r="A1390" s="362">
        <v>32</v>
      </c>
      <c r="B1390" s="144">
        <v>1350</v>
      </c>
      <c r="C1390" s="212" t="s">
        <v>2210</v>
      </c>
      <c r="D1390" s="211" t="s">
        <v>2228</v>
      </c>
      <c r="E1390" s="211" t="s">
        <v>2229</v>
      </c>
      <c r="F1390" s="313">
        <v>10</v>
      </c>
      <c r="G1390" s="144" t="s">
        <v>35</v>
      </c>
      <c r="H1390" s="432" t="s">
        <v>2230</v>
      </c>
      <c r="I1390" s="313">
        <v>45</v>
      </c>
      <c r="J1390" s="46"/>
      <c r="K1390" s="46"/>
      <c r="L1390" s="46"/>
      <c r="M1390" s="432">
        <v>45</v>
      </c>
      <c r="N1390" s="46">
        <v>195.36</v>
      </c>
      <c r="O1390" s="816" t="s">
        <v>38</v>
      </c>
      <c r="P1390" s="124"/>
      <c r="Q1390" s="124"/>
      <c r="R1390" s="124"/>
      <c r="S1390" s="124"/>
      <c r="T1390" s="124"/>
      <c r="U1390" s="124"/>
      <c r="V1390" s="124"/>
      <c r="W1390" t="s">
        <v>2231</v>
      </c>
      <c r="AB1390" s="98">
        <f t="shared" si="24"/>
        <v>-105.36000000000001</v>
      </c>
    </row>
    <row r="1391" spans="1:28" ht="13.5">
      <c r="A1391" s="362"/>
      <c r="B1391" s="144">
        <v>1351</v>
      </c>
      <c r="C1391" s="212" t="s">
        <v>2210</v>
      </c>
      <c r="D1391" s="211"/>
      <c r="E1391" s="211" t="s">
        <v>2229</v>
      </c>
      <c r="F1391" s="313">
        <v>10</v>
      </c>
      <c r="G1391" s="144" t="s">
        <v>35</v>
      </c>
      <c r="H1391" s="433"/>
      <c r="I1391" s="313"/>
      <c r="J1391" s="46"/>
      <c r="K1391" s="46"/>
      <c r="L1391" s="46"/>
      <c r="M1391" s="433"/>
      <c r="N1391" s="46"/>
      <c r="O1391" s="816" t="s">
        <v>38</v>
      </c>
      <c r="P1391" s="124"/>
      <c r="Q1391" s="124"/>
      <c r="R1391" s="124"/>
      <c r="S1391" s="124"/>
      <c r="T1391" s="124"/>
      <c r="U1391" s="124"/>
      <c r="V1391" s="124"/>
      <c r="AB1391" s="98">
        <f t="shared" si="24"/>
        <v>0</v>
      </c>
    </row>
    <row r="1392" spans="1:28" ht="13.5">
      <c r="A1392" s="793">
        <v>54</v>
      </c>
      <c r="B1392" s="144">
        <v>1352</v>
      </c>
      <c r="C1392" s="573" t="s">
        <v>2210</v>
      </c>
      <c r="D1392" s="573" t="s">
        <v>2232</v>
      </c>
      <c r="E1392" s="573" t="s">
        <v>2233</v>
      </c>
      <c r="F1392" s="2">
        <v>4.85</v>
      </c>
      <c r="G1392" s="373" t="s">
        <v>35</v>
      </c>
      <c r="H1392" s="804" t="s">
        <v>1013</v>
      </c>
      <c r="I1392" s="46">
        <v>14.775</v>
      </c>
      <c r="J1392" s="803"/>
      <c r="K1392" s="803"/>
      <c r="L1392" s="803"/>
      <c r="M1392" s="804">
        <v>67.5</v>
      </c>
      <c r="N1392" s="804">
        <v>135</v>
      </c>
      <c r="O1392" s="820" t="s">
        <v>38</v>
      </c>
      <c r="P1392" s="125"/>
      <c r="Q1392" s="125"/>
      <c r="R1392" s="125"/>
      <c r="S1392" s="125"/>
      <c r="T1392" s="125"/>
      <c r="U1392" s="125"/>
      <c r="V1392" s="125"/>
      <c r="W1392" t="s">
        <v>1634</v>
      </c>
      <c r="AB1392" s="98">
        <f t="shared" si="24"/>
        <v>0</v>
      </c>
    </row>
    <row r="1393" spans="1:28" ht="13.5">
      <c r="A1393" s="793"/>
      <c r="B1393" s="144">
        <v>1353</v>
      </c>
      <c r="C1393" s="573" t="s">
        <v>2210</v>
      </c>
      <c r="D1393" s="573"/>
      <c r="E1393" s="573" t="s">
        <v>2233</v>
      </c>
      <c r="F1393" s="2">
        <v>4.85</v>
      </c>
      <c r="G1393" s="373" t="s">
        <v>35</v>
      </c>
      <c r="H1393" s="807"/>
      <c r="I1393" s="46">
        <v>14.775</v>
      </c>
      <c r="J1393" s="803"/>
      <c r="K1393" s="803"/>
      <c r="L1393" s="803"/>
      <c r="M1393" s="807"/>
      <c r="N1393" s="807"/>
      <c r="O1393" s="820" t="s">
        <v>38</v>
      </c>
      <c r="P1393" s="125"/>
      <c r="Q1393" s="125"/>
      <c r="R1393" s="125"/>
      <c r="S1393" s="125"/>
      <c r="T1393" s="125"/>
      <c r="U1393" s="125"/>
      <c r="V1393" s="125"/>
      <c r="AB1393" s="98">
        <f t="shared" si="24"/>
        <v>0</v>
      </c>
    </row>
    <row r="1394" spans="1:28" ht="13.5">
      <c r="A1394" s="793"/>
      <c r="B1394" s="144">
        <v>1354</v>
      </c>
      <c r="C1394" s="573" t="s">
        <v>2210</v>
      </c>
      <c r="D1394" s="573"/>
      <c r="E1394" s="573" t="s">
        <v>2233</v>
      </c>
      <c r="F1394" s="2">
        <v>4.85</v>
      </c>
      <c r="G1394" s="373" t="s">
        <v>35</v>
      </c>
      <c r="H1394" s="807"/>
      <c r="I1394" s="46">
        <v>14.775</v>
      </c>
      <c r="J1394" s="803"/>
      <c r="K1394" s="803"/>
      <c r="L1394" s="803"/>
      <c r="M1394" s="807"/>
      <c r="N1394" s="807"/>
      <c r="O1394" s="820" t="s">
        <v>38</v>
      </c>
      <c r="P1394" s="125"/>
      <c r="Q1394" s="125"/>
      <c r="R1394" s="125"/>
      <c r="S1394" s="125"/>
      <c r="T1394" s="125"/>
      <c r="U1394" s="125"/>
      <c r="V1394" s="125"/>
      <c r="AB1394" s="98">
        <f t="shared" si="24"/>
        <v>0</v>
      </c>
    </row>
    <row r="1395" spans="1:28" ht="13.5">
      <c r="A1395" s="793"/>
      <c r="B1395" s="144">
        <v>1355</v>
      </c>
      <c r="C1395" s="573" t="s">
        <v>2210</v>
      </c>
      <c r="D1395" s="573"/>
      <c r="E1395" s="573" t="s">
        <v>2233</v>
      </c>
      <c r="F1395" s="2">
        <v>4.85</v>
      </c>
      <c r="G1395" s="373" t="s">
        <v>35</v>
      </c>
      <c r="H1395" s="807"/>
      <c r="I1395" s="46">
        <v>14.775</v>
      </c>
      <c r="J1395" s="803"/>
      <c r="K1395" s="803"/>
      <c r="L1395" s="803"/>
      <c r="M1395" s="807"/>
      <c r="N1395" s="807"/>
      <c r="O1395" s="820" t="s">
        <v>38</v>
      </c>
      <c r="P1395" s="125"/>
      <c r="Q1395" s="125"/>
      <c r="R1395" s="125"/>
      <c r="S1395" s="125"/>
      <c r="T1395" s="125"/>
      <c r="U1395" s="125"/>
      <c r="V1395" s="125"/>
      <c r="AB1395" s="98">
        <f t="shared" si="24"/>
        <v>0</v>
      </c>
    </row>
    <row r="1396" spans="1:28" ht="13.5">
      <c r="A1396" s="793"/>
      <c r="B1396" s="144">
        <v>1356</v>
      </c>
      <c r="C1396" s="573" t="s">
        <v>2210</v>
      </c>
      <c r="D1396" s="573"/>
      <c r="E1396" s="573" t="s">
        <v>2233</v>
      </c>
      <c r="F1396" s="2">
        <v>4.85</v>
      </c>
      <c r="G1396" s="373" t="s">
        <v>35</v>
      </c>
      <c r="H1396" s="806"/>
      <c r="I1396" s="46">
        <v>14.775</v>
      </c>
      <c r="J1396" s="803"/>
      <c r="K1396" s="803"/>
      <c r="L1396" s="803"/>
      <c r="M1396" s="806"/>
      <c r="N1396" s="806"/>
      <c r="O1396" s="820" t="s">
        <v>38</v>
      </c>
      <c r="P1396" s="125"/>
      <c r="Q1396" s="125"/>
      <c r="R1396" s="125"/>
      <c r="S1396" s="125"/>
      <c r="T1396" s="125"/>
      <c r="U1396" s="125"/>
      <c r="V1396" s="125"/>
      <c r="AB1396" s="98">
        <f t="shared" si="24"/>
        <v>0</v>
      </c>
    </row>
    <row r="1397" spans="1:28" ht="13.5">
      <c r="A1397" s="358">
        <v>59</v>
      </c>
      <c r="B1397" s="144">
        <v>1357</v>
      </c>
      <c r="C1397" s="351" t="s">
        <v>2210</v>
      </c>
      <c r="D1397" s="151" t="s">
        <v>2234</v>
      </c>
      <c r="E1397" s="151" t="s">
        <v>1388</v>
      </c>
      <c r="F1397" s="182">
        <v>4</v>
      </c>
      <c r="G1397" s="169" t="s">
        <v>35</v>
      </c>
      <c r="H1397" t="s">
        <v>1125</v>
      </c>
      <c r="I1397" s="843">
        <v>27</v>
      </c>
      <c r="M1397" s="2">
        <v>27</v>
      </c>
      <c r="N1397" s="843">
        <v>68.68</v>
      </c>
      <c r="O1397" s="68" t="s">
        <v>38</v>
      </c>
      <c r="P1397" s="97"/>
      <c r="Q1397" s="97"/>
      <c r="R1397" s="97"/>
      <c r="S1397" s="97"/>
      <c r="T1397" s="97"/>
      <c r="U1397" s="97"/>
      <c r="V1397" s="97"/>
      <c r="AB1397" s="98">
        <f t="shared" si="24"/>
        <v>-14.680000000000007</v>
      </c>
    </row>
    <row r="1398" spans="1:28" ht="13.5">
      <c r="A1398" s="834"/>
      <c r="B1398" s="144">
        <v>1358</v>
      </c>
      <c r="C1398" s="742" t="s">
        <v>2210</v>
      </c>
      <c r="D1398" s="756"/>
      <c r="E1398" t="s">
        <v>1388</v>
      </c>
      <c r="F1398" s="182">
        <v>4</v>
      </c>
      <c r="G1398" t="s">
        <v>35</v>
      </c>
      <c r="H1398"/>
      <c r="I1398" s="46"/>
      <c r="N1398" s="46"/>
      <c r="O1398" s="68" t="s">
        <v>38</v>
      </c>
      <c r="P1398" s="97"/>
      <c r="Q1398" s="97"/>
      <c r="R1398" s="97"/>
      <c r="S1398" s="97"/>
      <c r="T1398" s="97"/>
      <c r="U1398" s="97"/>
      <c r="V1398" s="97"/>
      <c r="AB1398" s="98">
        <f t="shared" si="24"/>
        <v>0</v>
      </c>
    </row>
    <row r="1399" spans="1:28" ht="13.5">
      <c r="A1399" s="358">
        <v>60</v>
      </c>
      <c r="B1399" s="144">
        <v>1359</v>
      </c>
      <c r="C1399" s="351" t="s">
        <v>2210</v>
      </c>
      <c r="D1399" s="151" t="s">
        <v>2235</v>
      </c>
      <c r="E1399" s="151" t="s">
        <v>2236</v>
      </c>
      <c r="F1399" s="182">
        <v>4</v>
      </c>
      <c r="G1399" s="169" t="s">
        <v>35</v>
      </c>
      <c r="H1399" s="68"/>
      <c r="I1399" s="167">
        <v>13.5</v>
      </c>
      <c r="J1399" s="169"/>
      <c r="K1399" s="169"/>
      <c r="L1399" s="169"/>
      <c r="M1399" s="169">
        <v>39.5</v>
      </c>
      <c r="N1399" s="167">
        <v>79</v>
      </c>
      <c r="O1399" s="68" t="s">
        <v>38</v>
      </c>
      <c r="P1399" s="844"/>
      <c r="Q1399" s="850"/>
      <c r="R1399" s="850"/>
      <c r="S1399" s="850"/>
      <c r="T1399" s="850"/>
      <c r="U1399" s="850"/>
      <c r="V1399" s="850"/>
      <c r="W1399" t="s">
        <v>2169</v>
      </c>
      <c r="AB1399" s="98">
        <f t="shared" si="24"/>
        <v>0</v>
      </c>
    </row>
    <row r="1400" spans="1:28" ht="13.5">
      <c r="A1400" s="358"/>
      <c r="B1400" s="144">
        <v>1360</v>
      </c>
      <c r="C1400" s="351" t="s">
        <v>2210</v>
      </c>
      <c r="D1400" s="151"/>
      <c r="E1400" s="151" t="s">
        <v>2236</v>
      </c>
      <c r="F1400" s="182">
        <v>4</v>
      </c>
      <c r="G1400" s="169" t="s">
        <v>35</v>
      </c>
      <c r="H1400" s="68"/>
      <c r="I1400" s="167">
        <v>13.5</v>
      </c>
      <c r="J1400" s="169"/>
      <c r="K1400" s="169"/>
      <c r="L1400" s="169"/>
      <c r="M1400" s="169"/>
      <c r="N1400" s="167"/>
      <c r="O1400" s="68" t="s">
        <v>38</v>
      </c>
      <c r="P1400" s="844"/>
      <c r="Q1400" s="850"/>
      <c r="R1400" s="850"/>
      <c r="S1400" s="850"/>
      <c r="T1400" s="850"/>
      <c r="U1400" s="850"/>
      <c r="V1400" s="850"/>
      <c r="AB1400" s="98">
        <f t="shared" si="24"/>
        <v>0</v>
      </c>
    </row>
    <row r="1401" spans="1:28" ht="13.5">
      <c r="A1401" s="358"/>
      <c r="B1401" s="144">
        <v>1361</v>
      </c>
      <c r="C1401" s="351" t="s">
        <v>2210</v>
      </c>
      <c r="D1401" s="151"/>
      <c r="E1401" s="151" t="s">
        <v>2236</v>
      </c>
      <c r="F1401" s="182">
        <v>4</v>
      </c>
      <c r="G1401" s="169" t="s">
        <v>35</v>
      </c>
      <c r="H1401" s="68"/>
      <c r="I1401" s="167">
        <v>13.5</v>
      </c>
      <c r="J1401" s="169"/>
      <c r="K1401" s="169"/>
      <c r="L1401" s="169"/>
      <c r="M1401" s="169"/>
      <c r="N1401" s="167"/>
      <c r="O1401" s="68" t="s">
        <v>38</v>
      </c>
      <c r="P1401" s="844"/>
      <c r="Q1401" s="850"/>
      <c r="R1401" s="850"/>
      <c r="S1401" s="850"/>
      <c r="T1401" s="850"/>
      <c r="U1401" s="850"/>
      <c r="V1401" s="850"/>
      <c r="AB1401" s="98">
        <f t="shared" si="24"/>
        <v>0</v>
      </c>
    </row>
    <row r="1402" spans="1:28" ht="13.5">
      <c r="A1402" s="358"/>
      <c r="B1402" s="144">
        <v>1362</v>
      </c>
      <c r="C1402" s="351" t="s">
        <v>2210</v>
      </c>
      <c r="D1402" s="151"/>
      <c r="E1402" s="151" t="s">
        <v>2237</v>
      </c>
      <c r="F1402" s="182">
        <v>0.32</v>
      </c>
      <c r="G1402" s="169" t="s">
        <v>35</v>
      </c>
      <c r="H1402" s="68"/>
      <c r="I1402" s="167">
        <v>1.92</v>
      </c>
      <c r="J1402" s="169"/>
      <c r="K1402" s="169"/>
      <c r="L1402" s="169"/>
      <c r="M1402" s="169"/>
      <c r="N1402" s="167"/>
      <c r="O1402" s="68" t="s">
        <v>38</v>
      </c>
      <c r="P1402" s="844"/>
      <c r="Q1402" s="850"/>
      <c r="R1402" s="850"/>
      <c r="S1402" s="850"/>
      <c r="T1402" s="850"/>
      <c r="U1402" s="850"/>
      <c r="V1402" s="850"/>
      <c r="AB1402" s="98">
        <f t="shared" si="24"/>
        <v>0</v>
      </c>
    </row>
    <row r="1403" spans="1:23" s="106" customFormat="1" ht="24.75" customHeight="1">
      <c r="A1403" s="384">
        <v>7</v>
      </c>
      <c r="B1403" s="384">
        <v>15</v>
      </c>
      <c r="C1403" s="384" t="s">
        <v>2210</v>
      </c>
      <c r="D1403" s="837" t="s">
        <v>2238</v>
      </c>
      <c r="E1403" s="837" t="s">
        <v>2239</v>
      </c>
      <c r="F1403" s="365">
        <v>0.05</v>
      </c>
      <c r="G1403" s="838" t="s">
        <v>207</v>
      </c>
      <c r="H1403" s="384">
        <v>2019.6</v>
      </c>
      <c r="I1403" s="365">
        <v>1</v>
      </c>
      <c r="J1403" s="838"/>
      <c r="K1403" s="838"/>
      <c r="L1403" s="838"/>
      <c r="M1403" s="384">
        <v>0.72</v>
      </c>
      <c r="N1403" s="365">
        <v>1.45</v>
      </c>
      <c r="O1403" s="838" t="s">
        <v>128</v>
      </c>
      <c r="P1403" s="838"/>
      <c r="Q1403" s="838"/>
      <c r="R1403" s="838"/>
      <c r="S1403" s="838"/>
      <c r="T1403" s="838"/>
      <c r="U1403" s="838"/>
      <c r="V1403" s="838"/>
      <c r="W1403" s="851" t="s">
        <v>2240</v>
      </c>
    </row>
    <row r="1404" spans="1:28" ht="13.5" customHeight="1">
      <c r="A1404" s="144"/>
      <c r="B1404" s="144">
        <v>1363</v>
      </c>
      <c r="C1404" s="212" t="s">
        <v>2241</v>
      </c>
      <c r="D1404" s="407" t="s">
        <v>2242</v>
      </c>
      <c r="E1404" s="211" t="s">
        <v>707</v>
      </c>
      <c r="F1404" s="182">
        <v>3.42</v>
      </c>
      <c r="G1404" s="332" t="s">
        <v>35</v>
      </c>
      <c r="H1404" s="839" t="s">
        <v>1763</v>
      </c>
      <c r="I1404" s="839">
        <v>12.05</v>
      </c>
      <c r="J1404" s="332" t="s">
        <v>2243</v>
      </c>
      <c r="K1404" s="432" t="s">
        <v>2244</v>
      </c>
      <c r="L1404" s="432">
        <v>13917960348</v>
      </c>
      <c r="M1404" s="432">
        <v>24.1</v>
      </c>
      <c r="N1404" s="839">
        <v>49.8</v>
      </c>
      <c r="W1404" s="332"/>
      <c r="AB1404" s="98">
        <f t="shared" si="24"/>
        <v>-1.5999999999999943</v>
      </c>
    </row>
    <row r="1405" spans="1:28" ht="13.5">
      <c r="A1405" s="144"/>
      <c r="B1405" s="144">
        <v>1364</v>
      </c>
      <c r="C1405" s="212" t="s">
        <v>2241</v>
      </c>
      <c r="D1405" s="413"/>
      <c r="E1405" s="211" t="s">
        <v>707</v>
      </c>
      <c r="F1405" s="182">
        <v>3.42</v>
      </c>
      <c r="G1405" s="356"/>
      <c r="H1405" s="840"/>
      <c r="I1405" s="840">
        <v>12.05</v>
      </c>
      <c r="J1405" s="356"/>
      <c r="K1405" s="433"/>
      <c r="L1405" s="433"/>
      <c r="M1405" s="433"/>
      <c r="N1405" s="840"/>
      <c r="W1405" s="356"/>
      <c r="AB1405" s="98">
        <f t="shared" si="24"/>
        <v>0</v>
      </c>
    </row>
    <row r="1406" spans="1:28" ht="24" customHeight="1">
      <c r="A1406" s="144"/>
      <c r="B1406" s="144">
        <v>1365</v>
      </c>
      <c r="C1406" s="212" t="s">
        <v>2241</v>
      </c>
      <c r="D1406" s="407" t="s">
        <v>2245</v>
      </c>
      <c r="E1406" s="211" t="s">
        <v>1367</v>
      </c>
      <c r="F1406" s="182">
        <v>2</v>
      </c>
      <c r="G1406" s="332" t="s">
        <v>35</v>
      </c>
      <c r="H1406" s="839">
        <v>2019.11</v>
      </c>
      <c r="I1406" s="839">
        <v>8.5</v>
      </c>
      <c r="J1406" s="332" t="s">
        <v>2246</v>
      </c>
      <c r="K1406" s="432" t="s">
        <v>2247</v>
      </c>
      <c r="L1406" s="432">
        <v>13817725065</v>
      </c>
      <c r="M1406" s="432">
        <v>17</v>
      </c>
      <c r="N1406" s="839">
        <v>99.31</v>
      </c>
      <c r="W1406" s="332"/>
      <c r="AB1406" s="98">
        <f t="shared" si="24"/>
        <v>-65.31</v>
      </c>
    </row>
    <row r="1407" spans="1:28" ht="13.5">
      <c r="A1407" s="144"/>
      <c r="B1407" s="144">
        <v>1366</v>
      </c>
      <c r="C1407" s="212" t="s">
        <v>2241</v>
      </c>
      <c r="D1407" s="413"/>
      <c r="E1407" s="211" t="s">
        <v>1367</v>
      </c>
      <c r="F1407" s="182">
        <v>2</v>
      </c>
      <c r="G1407" s="356"/>
      <c r="H1407" s="840"/>
      <c r="I1407" s="840">
        <v>8.5</v>
      </c>
      <c r="J1407" s="356"/>
      <c r="K1407" s="433"/>
      <c r="L1407" s="433"/>
      <c r="M1407" s="433"/>
      <c r="N1407" s="840"/>
      <c r="W1407" s="356"/>
      <c r="AB1407" s="98">
        <f t="shared" si="24"/>
        <v>0</v>
      </c>
    </row>
    <row r="1408" spans="1:28" ht="13.5" customHeight="1">
      <c r="A1408" s="144"/>
      <c r="B1408" s="144">
        <v>1367</v>
      </c>
      <c r="C1408" s="212" t="s">
        <v>2241</v>
      </c>
      <c r="D1408" s="407" t="s">
        <v>2245</v>
      </c>
      <c r="E1408" s="211" t="s">
        <v>2248</v>
      </c>
      <c r="F1408" s="182">
        <v>4.28</v>
      </c>
      <c r="G1408" s="332" t="s">
        <v>69</v>
      </c>
      <c r="H1408" s="841">
        <v>2019.1</v>
      </c>
      <c r="I1408" s="841">
        <v>13.92</v>
      </c>
      <c r="J1408" s="355" t="s">
        <v>2249</v>
      </c>
      <c r="K1408" s="435" t="s">
        <v>2250</v>
      </c>
      <c r="L1408" s="435">
        <v>13816299105</v>
      </c>
      <c r="M1408" s="432">
        <v>27.84</v>
      </c>
      <c r="N1408" s="849">
        <v>188.59</v>
      </c>
      <c r="W1408" s="332"/>
      <c r="AB1408" s="98">
        <f t="shared" si="24"/>
        <v>-132.91</v>
      </c>
    </row>
    <row r="1409" spans="1:28" ht="13.5">
      <c r="A1409" s="144"/>
      <c r="B1409" s="144">
        <v>1368</v>
      </c>
      <c r="C1409" s="212" t="s">
        <v>2241</v>
      </c>
      <c r="D1409" s="413"/>
      <c r="E1409" s="211" t="s">
        <v>2248</v>
      </c>
      <c r="F1409" s="182">
        <v>4.28</v>
      </c>
      <c r="G1409" s="356"/>
      <c r="H1409" s="841"/>
      <c r="I1409" s="841">
        <v>13.92</v>
      </c>
      <c r="J1409" s="355"/>
      <c r="K1409" s="435"/>
      <c r="L1409" s="435"/>
      <c r="M1409" s="435"/>
      <c r="N1409" s="849"/>
      <c r="W1409" s="355"/>
      <c r="AB1409" s="98">
        <f t="shared" si="24"/>
        <v>0</v>
      </c>
    </row>
    <row r="1410" spans="1:28" ht="13.5" customHeight="1">
      <c r="A1410" s="144"/>
      <c r="B1410" s="144">
        <v>1369</v>
      </c>
      <c r="C1410" s="212" t="s">
        <v>2241</v>
      </c>
      <c r="D1410" s="407" t="s">
        <v>2251</v>
      </c>
      <c r="E1410" s="211" t="s">
        <v>2252</v>
      </c>
      <c r="F1410" s="182">
        <v>2</v>
      </c>
      <c r="G1410" s="332" t="s">
        <v>35</v>
      </c>
      <c r="H1410" s="852">
        <v>2019.1</v>
      </c>
      <c r="I1410" s="852">
        <v>8.5</v>
      </c>
      <c r="J1410" s="332" t="s">
        <v>2246</v>
      </c>
      <c r="K1410" s="432" t="s">
        <v>2253</v>
      </c>
      <c r="L1410" s="432">
        <v>13957195869</v>
      </c>
      <c r="M1410" s="432">
        <v>17</v>
      </c>
      <c r="N1410" s="46">
        <v>99.31</v>
      </c>
      <c r="W1410" s="332"/>
      <c r="AB1410" s="98">
        <f t="shared" si="24"/>
        <v>-65.31</v>
      </c>
    </row>
    <row r="1411" spans="1:28" ht="13.5">
      <c r="A1411" s="144"/>
      <c r="B1411" s="144">
        <v>1370</v>
      </c>
      <c r="C1411" s="212" t="s">
        <v>2241</v>
      </c>
      <c r="D1411" s="413"/>
      <c r="E1411" s="211" t="s">
        <v>2252</v>
      </c>
      <c r="F1411" s="182">
        <v>2</v>
      </c>
      <c r="G1411" s="356"/>
      <c r="H1411" s="853"/>
      <c r="I1411" s="853">
        <v>8.5</v>
      </c>
      <c r="J1411" s="356"/>
      <c r="K1411" s="433"/>
      <c r="L1411" s="433"/>
      <c r="M1411" s="433"/>
      <c r="N1411" s="46"/>
      <c r="W1411" s="356"/>
      <c r="AB1411" s="98">
        <f t="shared" si="24"/>
        <v>0</v>
      </c>
    </row>
    <row r="1412" spans="1:28" ht="13.5" customHeight="1">
      <c r="A1412" s="144"/>
      <c r="B1412" s="144">
        <v>1371</v>
      </c>
      <c r="C1412" s="212" t="s">
        <v>2241</v>
      </c>
      <c r="D1412" s="407" t="s">
        <v>2254</v>
      </c>
      <c r="E1412" s="211" t="s">
        <v>2255</v>
      </c>
      <c r="F1412" s="182">
        <v>2.1</v>
      </c>
      <c r="G1412" s="313" t="s">
        <v>35</v>
      </c>
      <c r="H1412" s="222" t="s">
        <v>2256</v>
      </c>
      <c r="I1412" s="222">
        <v>8.75</v>
      </c>
      <c r="J1412" s="332" t="s">
        <v>2257</v>
      </c>
      <c r="K1412" s="432" t="s">
        <v>2258</v>
      </c>
      <c r="L1412" s="432">
        <v>13918208172</v>
      </c>
      <c r="M1412" s="432">
        <v>26.25</v>
      </c>
      <c r="N1412" s="839">
        <v>54</v>
      </c>
      <c r="W1412" s="332"/>
      <c r="AB1412" s="98">
        <f t="shared" si="24"/>
        <v>-1.5</v>
      </c>
    </row>
    <row r="1413" spans="1:28" ht="13.5">
      <c r="A1413" s="144"/>
      <c r="B1413" s="144">
        <v>1372</v>
      </c>
      <c r="C1413" s="212" t="s">
        <v>2241</v>
      </c>
      <c r="D1413" s="410"/>
      <c r="E1413" s="211" t="s">
        <v>2255</v>
      </c>
      <c r="F1413" s="182">
        <v>2.1</v>
      </c>
      <c r="G1413" s="313" t="s">
        <v>35</v>
      </c>
      <c r="H1413" s="222" t="s">
        <v>2256</v>
      </c>
      <c r="I1413" s="222">
        <v>8.75</v>
      </c>
      <c r="J1413" s="355"/>
      <c r="K1413" s="435"/>
      <c r="L1413" s="435"/>
      <c r="M1413" s="435"/>
      <c r="N1413" s="849"/>
      <c r="W1413" s="355"/>
      <c r="AB1413" s="98">
        <f t="shared" si="24"/>
        <v>0</v>
      </c>
    </row>
    <row r="1414" spans="1:28" ht="13.5">
      <c r="A1414" s="144"/>
      <c r="B1414" s="144">
        <v>1373</v>
      </c>
      <c r="C1414" s="212" t="s">
        <v>2241</v>
      </c>
      <c r="D1414" s="413"/>
      <c r="E1414" s="211" t="s">
        <v>2255</v>
      </c>
      <c r="F1414" s="182">
        <v>2.1</v>
      </c>
      <c r="G1414" s="313" t="s">
        <v>35</v>
      </c>
      <c r="H1414" s="222" t="s">
        <v>2256</v>
      </c>
      <c r="I1414" s="222">
        <v>8.75</v>
      </c>
      <c r="J1414" s="356"/>
      <c r="K1414" s="433"/>
      <c r="L1414" s="433"/>
      <c r="M1414" s="433"/>
      <c r="N1414" s="840"/>
      <c r="W1414" s="356"/>
      <c r="AB1414" s="98">
        <f t="shared" si="24"/>
        <v>0</v>
      </c>
    </row>
    <row r="1415" spans="1:28" ht="13.5">
      <c r="A1415" s="144"/>
      <c r="B1415" s="144">
        <v>1374</v>
      </c>
      <c r="C1415" s="212" t="s">
        <v>2241</v>
      </c>
      <c r="D1415" s="407" t="s">
        <v>2259</v>
      </c>
      <c r="E1415" s="211" t="s">
        <v>2260</v>
      </c>
      <c r="F1415" s="182">
        <v>1.5</v>
      </c>
      <c r="G1415" s="313" t="s">
        <v>35</v>
      </c>
      <c r="H1415" s="222" t="s">
        <v>971</v>
      </c>
      <c r="I1415" s="222">
        <v>7.25</v>
      </c>
      <c r="J1415" s="332" t="s">
        <v>2261</v>
      </c>
      <c r="K1415" s="144" t="s">
        <v>2262</v>
      </c>
      <c r="L1415" s="144">
        <v>13611807721</v>
      </c>
      <c r="M1415" s="432">
        <v>21.75</v>
      </c>
      <c r="N1415" s="839">
        <v>49.8</v>
      </c>
      <c r="W1415" s="332"/>
      <c r="AB1415" s="98">
        <f t="shared" si="24"/>
        <v>-6.299999999999997</v>
      </c>
    </row>
    <row r="1416" spans="1:28" ht="13.5">
      <c r="A1416" s="144"/>
      <c r="B1416" s="144">
        <v>1375</v>
      </c>
      <c r="C1416" s="212" t="s">
        <v>2241</v>
      </c>
      <c r="D1416" s="410"/>
      <c r="E1416" s="211" t="s">
        <v>2260</v>
      </c>
      <c r="F1416" s="182">
        <v>1.5</v>
      </c>
      <c r="G1416" s="313" t="s">
        <v>35</v>
      </c>
      <c r="H1416" s="222" t="s">
        <v>971</v>
      </c>
      <c r="I1416" s="222">
        <v>7.25</v>
      </c>
      <c r="J1416" s="355"/>
      <c r="K1416" s="144" t="s">
        <v>2262</v>
      </c>
      <c r="L1416" s="144">
        <v>13611807721</v>
      </c>
      <c r="M1416" s="435"/>
      <c r="N1416" s="849"/>
      <c r="W1416" s="355"/>
      <c r="AB1416" s="98">
        <f t="shared" si="24"/>
        <v>0</v>
      </c>
    </row>
    <row r="1417" spans="1:28" ht="13.5">
      <c r="A1417" s="144"/>
      <c r="B1417" s="144">
        <v>1376</v>
      </c>
      <c r="C1417" s="212" t="s">
        <v>2241</v>
      </c>
      <c r="D1417" s="413"/>
      <c r="E1417" s="211" t="s">
        <v>2260</v>
      </c>
      <c r="F1417" s="182">
        <v>1.5</v>
      </c>
      <c r="G1417" s="313" t="s">
        <v>35</v>
      </c>
      <c r="H1417" s="222" t="s">
        <v>971</v>
      </c>
      <c r="I1417" s="222">
        <v>7.25</v>
      </c>
      <c r="J1417" s="356"/>
      <c r="K1417" s="144" t="s">
        <v>2262</v>
      </c>
      <c r="L1417" s="144">
        <v>13611807721</v>
      </c>
      <c r="M1417" s="433"/>
      <c r="N1417" s="840"/>
      <c r="W1417" s="356"/>
      <c r="AB1417" s="98">
        <f t="shared" si="24"/>
        <v>0</v>
      </c>
    </row>
    <row r="1418" spans="1:28" ht="13.5" customHeight="1">
      <c r="A1418" s="144"/>
      <c r="B1418" s="144">
        <v>1377</v>
      </c>
      <c r="C1418" s="212" t="s">
        <v>2241</v>
      </c>
      <c r="D1418" s="407" t="s">
        <v>2263</v>
      </c>
      <c r="E1418" s="211" t="s">
        <v>2264</v>
      </c>
      <c r="F1418" s="182">
        <v>7</v>
      </c>
      <c r="G1418" s="313" t="s">
        <v>35</v>
      </c>
      <c r="H1418" s="222" t="s">
        <v>2087</v>
      </c>
      <c r="I1418" s="222">
        <v>18</v>
      </c>
      <c r="J1418" s="332" t="s">
        <v>2265</v>
      </c>
      <c r="K1418" s="144" t="s">
        <v>2266</v>
      </c>
      <c r="L1418" s="144">
        <v>13801684114</v>
      </c>
      <c r="M1418" s="432">
        <v>36</v>
      </c>
      <c r="N1418" s="839">
        <v>183.3</v>
      </c>
      <c r="W1418" s="313"/>
      <c r="AB1418" s="98">
        <f t="shared" si="24"/>
        <v>-111.30000000000001</v>
      </c>
    </row>
    <row r="1419" spans="1:28" ht="13.5">
      <c r="A1419" s="144"/>
      <c r="B1419" s="144">
        <v>1378</v>
      </c>
      <c r="C1419" s="212" t="s">
        <v>2241</v>
      </c>
      <c r="D1419" s="413"/>
      <c r="E1419" s="211" t="s">
        <v>2264</v>
      </c>
      <c r="F1419" s="182">
        <v>7</v>
      </c>
      <c r="G1419" s="313" t="s">
        <v>35</v>
      </c>
      <c r="H1419" s="222" t="s">
        <v>2087</v>
      </c>
      <c r="I1419" s="222">
        <v>18</v>
      </c>
      <c r="J1419" s="356"/>
      <c r="K1419" s="144" t="s">
        <v>2266</v>
      </c>
      <c r="L1419" s="144">
        <v>13801684114</v>
      </c>
      <c r="M1419" s="433"/>
      <c r="N1419" s="840"/>
      <c r="W1419" s="313"/>
      <c r="AB1419" s="98">
        <f t="shared" si="24"/>
        <v>0</v>
      </c>
    </row>
    <row r="1420" spans="1:28" ht="13.5" customHeight="1">
      <c r="A1420" s="373"/>
      <c r="B1420" s="144">
        <v>1379</v>
      </c>
      <c r="C1420" s="212" t="s">
        <v>2241</v>
      </c>
      <c r="D1420" s="736" t="s">
        <v>2267</v>
      </c>
      <c r="E1420" s="368" t="s">
        <v>2268</v>
      </c>
      <c r="F1420" s="854">
        <v>15</v>
      </c>
      <c r="G1420" s="369" t="s">
        <v>35</v>
      </c>
      <c r="H1420" s="855" t="s">
        <v>921</v>
      </c>
      <c r="I1420" s="373">
        <v>30</v>
      </c>
      <c r="J1420" s="846" t="s">
        <v>2269</v>
      </c>
      <c r="K1420" s="804" t="s">
        <v>2270</v>
      </c>
      <c r="L1420" s="804">
        <v>15821212377</v>
      </c>
      <c r="M1420" s="804">
        <v>95.48</v>
      </c>
      <c r="N1420" s="855">
        <v>190.97</v>
      </c>
      <c r="W1420" s="846" t="s">
        <v>2271</v>
      </c>
      <c r="AB1420" s="98">
        <f t="shared" si="24"/>
        <v>-0.009999999999990905</v>
      </c>
    </row>
    <row r="1421" spans="1:28" ht="13.5">
      <c r="A1421" s="373"/>
      <c r="B1421" s="144">
        <v>1380</v>
      </c>
      <c r="C1421" s="212" t="s">
        <v>2241</v>
      </c>
      <c r="D1421" s="831"/>
      <c r="E1421" s="368" t="s">
        <v>1704</v>
      </c>
      <c r="F1421" s="854">
        <v>10</v>
      </c>
      <c r="G1421" s="369" t="s">
        <v>35</v>
      </c>
      <c r="H1421" s="856"/>
      <c r="I1421" s="373">
        <v>22.5</v>
      </c>
      <c r="J1421" s="847"/>
      <c r="K1421" s="807"/>
      <c r="L1421" s="807"/>
      <c r="M1421" s="807"/>
      <c r="N1421" s="856"/>
      <c r="W1421" s="847"/>
      <c r="AB1421" s="98">
        <f t="shared" si="24"/>
        <v>0</v>
      </c>
    </row>
    <row r="1422" spans="1:28" ht="13.5">
      <c r="A1422" s="373"/>
      <c r="B1422" s="144">
        <v>1381</v>
      </c>
      <c r="C1422" s="212" t="s">
        <v>2241</v>
      </c>
      <c r="D1422" s="831"/>
      <c r="E1422" s="368" t="s">
        <v>2268</v>
      </c>
      <c r="F1422" s="854">
        <v>10</v>
      </c>
      <c r="G1422" s="369" t="s">
        <v>35</v>
      </c>
      <c r="H1422" s="856"/>
      <c r="I1422" s="373">
        <v>22.5</v>
      </c>
      <c r="J1422" s="847"/>
      <c r="K1422" s="807"/>
      <c r="L1422" s="807"/>
      <c r="M1422" s="807"/>
      <c r="N1422" s="856"/>
      <c r="W1422" s="847"/>
      <c r="AB1422" s="98">
        <f t="shared" si="24"/>
        <v>0</v>
      </c>
    </row>
    <row r="1423" spans="1:28" ht="13.5">
      <c r="A1423" s="373"/>
      <c r="B1423" s="144">
        <v>1382</v>
      </c>
      <c r="C1423" s="212" t="s">
        <v>2241</v>
      </c>
      <c r="D1423" s="824"/>
      <c r="E1423" s="368" t="s">
        <v>2268</v>
      </c>
      <c r="F1423" s="854">
        <v>10</v>
      </c>
      <c r="G1423" s="369" t="s">
        <v>35</v>
      </c>
      <c r="H1423" s="857"/>
      <c r="I1423" s="373">
        <v>22.5</v>
      </c>
      <c r="J1423" s="848"/>
      <c r="K1423" s="806"/>
      <c r="L1423" s="806"/>
      <c r="M1423" s="806"/>
      <c r="N1423" s="857"/>
      <c r="W1423" s="848"/>
      <c r="AB1423" s="98">
        <f t="shared" si="24"/>
        <v>0</v>
      </c>
    </row>
    <row r="1424" spans="1:28" ht="13.5">
      <c r="A1424" s="373"/>
      <c r="B1424" s="144">
        <v>1383</v>
      </c>
      <c r="C1424" s="212" t="s">
        <v>2241</v>
      </c>
      <c r="D1424" s="736" t="s">
        <v>2272</v>
      </c>
      <c r="E1424" s="368" t="s">
        <v>399</v>
      </c>
      <c r="F1424" s="854">
        <v>2</v>
      </c>
      <c r="G1424" s="369" t="s">
        <v>35</v>
      </c>
      <c r="H1424" s="855" t="s">
        <v>860</v>
      </c>
      <c r="I1424" s="854">
        <v>8.5</v>
      </c>
      <c r="J1424" s="846" t="s">
        <v>2273</v>
      </c>
      <c r="K1424" s="804" t="s">
        <v>2274</v>
      </c>
      <c r="L1424" s="804">
        <v>13761295229</v>
      </c>
      <c r="M1424" s="804">
        <v>19.46</v>
      </c>
      <c r="N1424" s="855">
        <v>38.92</v>
      </c>
      <c r="W1424" s="846" t="s">
        <v>2271</v>
      </c>
      <c r="AB1424" s="98">
        <f t="shared" si="24"/>
        <v>0</v>
      </c>
    </row>
    <row r="1425" spans="1:28" ht="13.5">
      <c r="A1425" s="373"/>
      <c r="B1425" s="144">
        <v>1384</v>
      </c>
      <c r="C1425" s="212" t="s">
        <v>2241</v>
      </c>
      <c r="D1425" s="824"/>
      <c r="E1425" s="368" t="s">
        <v>2275</v>
      </c>
      <c r="F1425" s="854">
        <v>3</v>
      </c>
      <c r="G1425" s="369" t="s">
        <v>35</v>
      </c>
      <c r="H1425" s="857"/>
      <c r="I1425" s="854">
        <v>11</v>
      </c>
      <c r="J1425" s="848"/>
      <c r="K1425" s="806"/>
      <c r="L1425" s="806"/>
      <c r="M1425" s="806"/>
      <c r="N1425" s="857"/>
      <c r="W1425" s="848"/>
      <c r="AB1425" s="98">
        <f t="shared" si="24"/>
        <v>0</v>
      </c>
    </row>
    <row r="1426" spans="1:28" ht="24">
      <c r="A1426" s="144"/>
      <c r="B1426" s="144">
        <v>1385</v>
      </c>
      <c r="C1426" s="212" t="s">
        <v>2241</v>
      </c>
      <c r="D1426" s="211" t="s">
        <v>2276</v>
      </c>
      <c r="E1426" s="211" t="s">
        <v>2277</v>
      </c>
      <c r="F1426" s="182">
        <v>1.7</v>
      </c>
      <c r="G1426" s="313" t="s">
        <v>69</v>
      </c>
      <c r="H1426" s="222" t="s">
        <v>1513</v>
      </c>
      <c r="I1426" s="222">
        <v>7.75</v>
      </c>
      <c r="J1426" s="313" t="s">
        <v>2278</v>
      </c>
      <c r="K1426" s="144" t="s">
        <v>2279</v>
      </c>
      <c r="L1426" s="144">
        <v>13918181822</v>
      </c>
      <c r="M1426" s="144">
        <v>7.75</v>
      </c>
      <c r="N1426" s="222">
        <v>71</v>
      </c>
      <c r="W1426" s="313"/>
      <c r="AB1426" s="98">
        <f t="shared" si="24"/>
        <v>-55.5</v>
      </c>
    </row>
    <row r="1427" spans="1:28" ht="13.5" customHeight="1">
      <c r="A1427" s="144"/>
      <c r="B1427" s="144">
        <v>1386</v>
      </c>
      <c r="C1427" s="212" t="s">
        <v>2241</v>
      </c>
      <c r="D1427" s="407" t="s">
        <v>2280</v>
      </c>
      <c r="E1427" s="211" t="s">
        <v>2281</v>
      </c>
      <c r="F1427" s="182">
        <v>9.6</v>
      </c>
      <c r="G1427" s="313" t="s">
        <v>69</v>
      </c>
      <c r="H1427" s="839" t="s">
        <v>1513</v>
      </c>
      <c r="I1427" s="839">
        <v>21.9</v>
      </c>
      <c r="J1427" s="332" t="s">
        <v>2282</v>
      </c>
      <c r="K1427" s="432" t="s">
        <v>2283</v>
      </c>
      <c r="L1427" s="432">
        <v>15921553089</v>
      </c>
      <c r="M1427" s="432">
        <v>44.4</v>
      </c>
      <c r="N1427" s="839">
        <v>148</v>
      </c>
      <c r="W1427" s="332"/>
      <c r="AB1427" s="98">
        <f t="shared" si="24"/>
        <v>-59.2</v>
      </c>
    </row>
    <row r="1428" spans="1:28" ht="13.5">
      <c r="A1428" s="144"/>
      <c r="B1428" s="144">
        <v>1387</v>
      </c>
      <c r="C1428" s="212" t="s">
        <v>2241</v>
      </c>
      <c r="D1428" s="413"/>
      <c r="E1428" s="211" t="s">
        <v>408</v>
      </c>
      <c r="F1428" s="182">
        <v>10</v>
      </c>
      <c r="G1428" s="313" t="s">
        <v>35</v>
      </c>
      <c r="H1428" s="840"/>
      <c r="I1428" s="840">
        <v>22.5</v>
      </c>
      <c r="J1428" s="356"/>
      <c r="K1428" s="433"/>
      <c r="L1428" s="433"/>
      <c r="M1428" s="433"/>
      <c r="N1428" s="840"/>
      <c r="W1428" s="356"/>
      <c r="AB1428" s="98">
        <f t="shared" si="24"/>
        <v>0</v>
      </c>
    </row>
    <row r="1429" spans="1:28" ht="13.5" customHeight="1">
      <c r="A1429" s="144"/>
      <c r="B1429" s="144">
        <v>1388</v>
      </c>
      <c r="C1429" s="212" t="s">
        <v>2241</v>
      </c>
      <c r="D1429" s="772" t="s">
        <v>2284</v>
      </c>
      <c r="E1429" s="212" t="s">
        <v>2285</v>
      </c>
      <c r="F1429" s="182">
        <v>0.32</v>
      </c>
      <c r="G1429" s="332" t="s">
        <v>35</v>
      </c>
      <c r="H1429" s="858" t="s">
        <v>1022</v>
      </c>
      <c r="I1429" s="858">
        <v>1.92</v>
      </c>
      <c r="J1429" s="332" t="s">
        <v>2286</v>
      </c>
      <c r="K1429" s="332" t="s">
        <v>2287</v>
      </c>
      <c r="L1429" s="332">
        <v>13666873213</v>
      </c>
      <c r="M1429" s="332">
        <f>SUM(I1429:I1430)</f>
        <v>2.4</v>
      </c>
      <c r="N1429" s="858">
        <v>10.5</v>
      </c>
      <c r="W1429" s="332"/>
      <c r="AB1429" s="98">
        <f t="shared" si="24"/>
        <v>-5.7</v>
      </c>
    </row>
    <row r="1430" spans="1:28" ht="13.5">
      <c r="A1430" s="144"/>
      <c r="B1430" s="144">
        <v>1389</v>
      </c>
      <c r="C1430" s="212" t="s">
        <v>2241</v>
      </c>
      <c r="D1430" s="823"/>
      <c r="E1430" s="212" t="s">
        <v>1677</v>
      </c>
      <c r="F1430" s="182">
        <v>0.08</v>
      </c>
      <c r="G1430" s="356"/>
      <c r="H1430" s="859"/>
      <c r="I1430" s="859">
        <v>0.48</v>
      </c>
      <c r="J1430" s="356"/>
      <c r="K1430" s="356"/>
      <c r="L1430" s="356"/>
      <c r="M1430" s="356"/>
      <c r="N1430" s="859"/>
      <c r="W1430" s="356"/>
      <c r="AB1430" s="98">
        <f t="shared" si="24"/>
        <v>0</v>
      </c>
    </row>
    <row r="1431" spans="1:28" ht="13.5" customHeight="1">
      <c r="A1431" s="144"/>
      <c r="B1431" s="144">
        <v>1390</v>
      </c>
      <c r="C1431" s="212" t="s">
        <v>2241</v>
      </c>
      <c r="D1431" s="772" t="s">
        <v>2288</v>
      </c>
      <c r="E1431" s="212" t="s">
        <v>2289</v>
      </c>
      <c r="F1431" s="182">
        <v>0.34</v>
      </c>
      <c r="G1431" s="332" t="s">
        <v>35</v>
      </c>
      <c r="H1431" s="858" t="s">
        <v>1022</v>
      </c>
      <c r="I1431" s="858">
        <v>2.04</v>
      </c>
      <c r="J1431" s="332" t="s">
        <v>2290</v>
      </c>
      <c r="K1431" s="332" t="s">
        <v>2291</v>
      </c>
      <c r="L1431" s="332">
        <v>13564357582</v>
      </c>
      <c r="M1431" s="332">
        <f>SUM(I1431:I1432)</f>
        <v>3.06</v>
      </c>
      <c r="N1431" s="858">
        <v>11</v>
      </c>
      <c r="W1431" s="313"/>
      <c r="AB1431" s="98">
        <f t="shared" si="24"/>
        <v>-4.88</v>
      </c>
    </row>
    <row r="1432" spans="1:28" ht="13.5">
      <c r="A1432" s="144"/>
      <c r="B1432" s="144">
        <v>1391</v>
      </c>
      <c r="C1432" s="212" t="s">
        <v>2241</v>
      </c>
      <c r="D1432" s="823"/>
      <c r="E1432" s="212" t="s">
        <v>2292</v>
      </c>
      <c r="F1432" s="182">
        <v>0.17</v>
      </c>
      <c r="G1432" s="356"/>
      <c r="H1432" s="859"/>
      <c r="I1432" s="859">
        <v>1.02</v>
      </c>
      <c r="J1432" s="356"/>
      <c r="K1432" s="356"/>
      <c r="L1432" s="356"/>
      <c r="M1432" s="356"/>
      <c r="N1432" s="859"/>
      <c r="W1432" s="313"/>
      <c r="AB1432" s="98">
        <f t="shared" si="24"/>
        <v>0</v>
      </c>
    </row>
    <row r="1433" spans="1:28" ht="24">
      <c r="A1433" s="373"/>
      <c r="B1433" s="144">
        <v>1392</v>
      </c>
      <c r="C1433" s="212" t="s">
        <v>2241</v>
      </c>
      <c r="D1433" s="860" t="s">
        <v>2293</v>
      </c>
      <c r="E1433" s="368" t="s">
        <v>2294</v>
      </c>
      <c r="F1433" s="854">
        <v>2.14</v>
      </c>
      <c r="G1433" s="369" t="s">
        <v>35</v>
      </c>
      <c r="H1433" s="861" t="s">
        <v>1427</v>
      </c>
      <c r="I1433" s="861">
        <v>8.85</v>
      </c>
      <c r="J1433" s="369" t="s">
        <v>2295</v>
      </c>
      <c r="K1433" s="369" t="s">
        <v>2296</v>
      </c>
      <c r="L1433" s="373">
        <v>13818766908</v>
      </c>
      <c r="M1433" s="369">
        <v>8.63</v>
      </c>
      <c r="N1433" s="861">
        <v>17.27</v>
      </c>
      <c r="W1433" s="369" t="s">
        <v>2271</v>
      </c>
      <c r="AB1433" s="98">
        <f t="shared" si="24"/>
        <v>-0.00999999999999801</v>
      </c>
    </row>
    <row r="1434" spans="1:28" ht="13.5" customHeight="1">
      <c r="A1434" s="373"/>
      <c r="B1434" s="144">
        <v>1393</v>
      </c>
      <c r="C1434" s="212" t="s">
        <v>2241</v>
      </c>
      <c r="D1434" s="810" t="s">
        <v>2297</v>
      </c>
      <c r="E1434" s="368" t="s">
        <v>2298</v>
      </c>
      <c r="F1434" s="854">
        <v>2</v>
      </c>
      <c r="G1434" s="369" t="s">
        <v>35</v>
      </c>
      <c r="H1434" s="862" t="s">
        <v>1766</v>
      </c>
      <c r="I1434" s="369">
        <v>8.5</v>
      </c>
      <c r="J1434" s="862" t="s">
        <v>2299</v>
      </c>
      <c r="K1434" s="862" t="s">
        <v>2300</v>
      </c>
      <c r="L1434" s="862">
        <v>18930039454</v>
      </c>
      <c r="M1434" s="846">
        <v>16.9</v>
      </c>
      <c r="N1434" s="862">
        <v>33.8</v>
      </c>
      <c r="W1434" s="846" t="s">
        <v>2271</v>
      </c>
      <c r="AB1434" s="98">
        <f t="shared" si="24"/>
        <v>0</v>
      </c>
    </row>
    <row r="1435" spans="1:28" ht="13.5">
      <c r="A1435" s="373"/>
      <c r="B1435" s="144">
        <v>1394</v>
      </c>
      <c r="C1435" s="212" t="s">
        <v>2241</v>
      </c>
      <c r="D1435" s="811"/>
      <c r="E1435" s="368" t="s">
        <v>2298</v>
      </c>
      <c r="F1435" s="182">
        <v>2</v>
      </c>
      <c r="G1435" s="369" t="s">
        <v>35</v>
      </c>
      <c r="H1435" s="863"/>
      <c r="I1435" s="369">
        <v>8.5</v>
      </c>
      <c r="J1435" s="863"/>
      <c r="K1435" s="863"/>
      <c r="L1435" s="863"/>
      <c r="M1435" s="848"/>
      <c r="N1435" s="863"/>
      <c r="W1435" s="848"/>
      <c r="AB1435" s="98">
        <f t="shared" si="24"/>
        <v>0</v>
      </c>
    </row>
    <row r="1436" spans="1:28" ht="13.5" customHeight="1">
      <c r="A1436" s="144"/>
      <c r="B1436" s="144">
        <v>1395</v>
      </c>
      <c r="C1436" s="212" t="s">
        <v>2241</v>
      </c>
      <c r="D1436" s="772" t="s">
        <v>2301</v>
      </c>
      <c r="E1436" s="211" t="s">
        <v>1953</v>
      </c>
      <c r="F1436" s="182">
        <v>2</v>
      </c>
      <c r="G1436" s="432" t="s">
        <v>2302</v>
      </c>
      <c r="H1436" s="839" t="s">
        <v>152</v>
      </c>
      <c r="I1436" s="222">
        <v>8.5</v>
      </c>
      <c r="J1436" s="332" t="s">
        <v>2303</v>
      </c>
      <c r="K1436" s="332" t="s">
        <v>2304</v>
      </c>
      <c r="L1436" s="332" t="s">
        <v>2305</v>
      </c>
      <c r="M1436" s="432">
        <f>SUM(I1436:I1438)</f>
        <v>16.3</v>
      </c>
      <c r="N1436" s="839">
        <v>32.6</v>
      </c>
      <c r="W1436" s="332"/>
      <c r="AB1436" s="98">
        <f t="shared" si="24"/>
        <v>0</v>
      </c>
    </row>
    <row r="1437" spans="1:28" ht="13.5">
      <c r="A1437" s="144"/>
      <c r="B1437" s="144">
        <v>1396</v>
      </c>
      <c r="C1437" s="212" t="s">
        <v>2241</v>
      </c>
      <c r="D1437" s="822"/>
      <c r="E1437" s="211" t="s">
        <v>502</v>
      </c>
      <c r="F1437" s="182">
        <v>1</v>
      </c>
      <c r="G1437" s="435"/>
      <c r="H1437" s="849"/>
      <c r="I1437" s="222">
        <v>6</v>
      </c>
      <c r="J1437" s="355"/>
      <c r="K1437" s="355"/>
      <c r="L1437" s="355"/>
      <c r="M1437" s="435"/>
      <c r="N1437" s="849"/>
      <c r="W1437" s="355"/>
      <c r="AB1437" s="98">
        <f t="shared" si="24"/>
        <v>0</v>
      </c>
    </row>
    <row r="1438" spans="1:28" ht="13.5">
      <c r="A1438" s="144"/>
      <c r="B1438" s="144">
        <v>1397</v>
      </c>
      <c r="C1438" s="212" t="s">
        <v>2241</v>
      </c>
      <c r="D1438" s="823"/>
      <c r="E1438" s="211" t="s">
        <v>1914</v>
      </c>
      <c r="F1438" s="182">
        <v>0.3</v>
      </c>
      <c r="G1438" s="433"/>
      <c r="H1438" s="840"/>
      <c r="I1438" s="222">
        <v>1.8</v>
      </c>
      <c r="J1438" s="356"/>
      <c r="K1438" s="356"/>
      <c r="L1438" s="356"/>
      <c r="M1438" s="433"/>
      <c r="N1438" s="840"/>
      <c r="W1438" s="356"/>
      <c r="AB1438" s="98">
        <f t="shared" si="24"/>
        <v>0</v>
      </c>
    </row>
    <row r="1439" spans="1:28" ht="13.5" customHeight="1">
      <c r="A1439" s="144"/>
      <c r="B1439" s="144">
        <v>1398</v>
      </c>
      <c r="C1439" s="212" t="s">
        <v>2241</v>
      </c>
      <c r="D1439" s="407" t="s">
        <v>2306</v>
      </c>
      <c r="E1439" s="211" t="s">
        <v>1875</v>
      </c>
      <c r="F1439" s="182">
        <v>3.28</v>
      </c>
      <c r="G1439" s="332" t="s">
        <v>35</v>
      </c>
      <c r="H1439" s="839" t="s">
        <v>2307</v>
      </c>
      <c r="I1439" s="839">
        <v>11.7</v>
      </c>
      <c r="J1439" s="332" t="s">
        <v>2308</v>
      </c>
      <c r="K1439" s="332" t="s">
        <v>2309</v>
      </c>
      <c r="L1439" s="332">
        <v>15260829989</v>
      </c>
      <c r="M1439" s="432">
        <f>SUM(I1439:I1440)</f>
        <v>23.4</v>
      </c>
      <c r="N1439" s="839">
        <v>46.86</v>
      </c>
      <c r="W1439" s="332"/>
      <c r="AB1439" s="98">
        <f t="shared" si="24"/>
        <v>-0.060000000000002274</v>
      </c>
    </row>
    <row r="1440" spans="1:28" ht="13.5">
      <c r="A1440" s="144"/>
      <c r="B1440" s="144">
        <v>1399</v>
      </c>
      <c r="C1440" s="212" t="s">
        <v>2241</v>
      </c>
      <c r="D1440" s="413"/>
      <c r="E1440" s="211" t="s">
        <v>1875</v>
      </c>
      <c r="F1440" s="182">
        <v>3.28</v>
      </c>
      <c r="G1440" s="356"/>
      <c r="H1440" s="840"/>
      <c r="I1440" s="840">
        <v>11.7</v>
      </c>
      <c r="J1440" s="356"/>
      <c r="K1440" s="356"/>
      <c r="L1440" s="356"/>
      <c r="M1440" s="433"/>
      <c r="N1440" s="840"/>
      <c r="W1440" s="356"/>
      <c r="AB1440" s="98">
        <f t="shared" si="24"/>
        <v>0</v>
      </c>
    </row>
    <row r="1441" spans="1:28" ht="24">
      <c r="A1441" s="144"/>
      <c r="B1441" s="144">
        <v>1400</v>
      </c>
      <c r="C1441" s="212" t="s">
        <v>2241</v>
      </c>
      <c r="D1441" s="211" t="s">
        <v>2310</v>
      </c>
      <c r="E1441" s="211" t="s">
        <v>2311</v>
      </c>
      <c r="F1441" s="182">
        <v>2</v>
      </c>
      <c r="G1441" s="313" t="s">
        <v>2312</v>
      </c>
      <c r="H1441" s="222" t="s">
        <v>2313</v>
      </c>
      <c r="I1441" s="222">
        <v>8.5</v>
      </c>
      <c r="J1441" s="144" t="s">
        <v>2314</v>
      </c>
      <c r="K1441" s="144" t="s">
        <v>2315</v>
      </c>
      <c r="L1441" s="144">
        <v>13641629846</v>
      </c>
      <c r="M1441" s="144">
        <v>8.5</v>
      </c>
      <c r="N1441" s="222">
        <v>25.5</v>
      </c>
      <c r="W1441" s="313"/>
      <c r="AB1441" s="98">
        <f t="shared" si="24"/>
        <v>-8.5</v>
      </c>
    </row>
    <row r="1442" spans="1:28" ht="13.5">
      <c r="A1442" s="144"/>
      <c r="B1442" s="144">
        <v>1401</v>
      </c>
      <c r="C1442" s="212" t="s">
        <v>2241</v>
      </c>
      <c r="D1442" s="211" t="s">
        <v>2316</v>
      </c>
      <c r="E1442" s="211" t="s">
        <v>2317</v>
      </c>
      <c r="F1442" s="182">
        <v>1</v>
      </c>
      <c r="G1442" s="144" t="s">
        <v>35</v>
      </c>
      <c r="H1442" s="222" t="s">
        <v>1022</v>
      </c>
      <c r="I1442" s="222">
        <v>6</v>
      </c>
      <c r="J1442" s="144" t="s">
        <v>2318</v>
      </c>
      <c r="K1442" s="144" t="s">
        <v>2319</v>
      </c>
      <c r="L1442" s="144">
        <v>13162716797</v>
      </c>
      <c r="M1442" s="144">
        <v>6</v>
      </c>
      <c r="N1442" s="222">
        <v>12.5</v>
      </c>
      <c r="W1442" s="313"/>
      <c r="AB1442" s="98">
        <f t="shared" si="24"/>
        <v>-0.5</v>
      </c>
    </row>
    <row r="1443" spans="1:28" ht="13.5" customHeight="1">
      <c r="A1443" s="144"/>
      <c r="B1443" s="144">
        <v>1402</v>
      </c>
      <c r="C1443" s="212" t="s">
        <v>2241</v>
      </c>
      <c r="D1443" s="407" t="s">
        <v>2320</v>
      </c>
      <c r="E1443" s="211" t="s">
        <v>2321</v>
      </c>
      <c r="F1443" s="182">
        <v>5</v>
      </c>
      <c r="G1443" s="313" t="s">
        <v>1982</v>
      </c>
      <c r="H1443" s="839" t="s">
        <v>2322</v>
      </c>
      <c r="I1443" s="839">
        <v>15</v>
      </c>
      <c r="J1443" s="332" t="s">
        <v>2323</v>
      </c>
      <c r="K1443" s="332" t="s">
        <v>2324</v>
      </c>
      <c r="L1443" s="332">
        <v>13916588389</v>
      </c>
      <c r="M1443" s="432">
        <v>30</v>
      </c>
      <c r="N1443" s="839">
        <v>60</v>
      </c>
      <c r="W1443" s="332"/>
      <c r="AB1443" s="98">
        <f t="shared" si="24"/>
        <v>0</v>
      </c>
    </row>
    <row r="1444" spans="1:28" ht="13.5">
      <c r="A1444" s="144"/>
      <c r="B1444" s="144">
        <v>1403</v>
      </c>
      <c r="C1444" s="212" t="s">
        <v>2241</v>
      </c>
      <c r="D1444" s="413"/>
      <c r="E1444" s="211" t="s">
        <v>2321</v>
      </c>
      <c r="F1444" s="182">
        <v>5</v>
      </c>
      <c r="G1444" s="313" t="s">
        <v>1982</v>
      </c>
      <c r="H1444" s="840"/>
      <c r="I1444" s="840">
        <v>15</v>
      </c>
      <c r="J1444" s="356"/>
      <c r="K1444" s="356"/>
      <c r="L1444" s="356"/>
      <c r="M1444" s="433"/>
      <c r="N1444" s="840"/>
      <c r="W1444" s="356"/>
      <c r="AB1444" s="98">
        <f t="shared" si="24"/>
        <v>0</v>
      </c>
    </row>
    <row r="1445" spans="1:28" ht="13.5">
      <c r="A1445" s="144"/>
      <c r="B1445" s="144">
        <v>1404</v>
      </c>
      <c r="C1445" s="212" t="s">
        <v>2241</v>
      </c>
      <c r="D1445" s="407" t="s">
        <v>2325</v>
      </c>
      <c r="E1445" s="211" t="s">
        <v>2326</v>
      </c>
      <c r="F1445" s="182">
        <v>3</v>
      </c>
      <c r="G1445" s="313" t="s">
        <v>69</v>
      </c>
      <c r="H1445" s="864">
        <v>2019.1</v>
      </c>
      <c r="I1445" s="864">
        <v>11</v>
      </c>
      <c r="J1445" s="332" t="s">
        <v>2327</v>
      </c>
      <c r="K1445" s="332" t="s">
        <v>2328</v>
      </c>
      <c r="L1445" s="332">
        <v>13761729005</v>
      </c>
      <c r="M1445" s="432">
        <v>22</v>
      </c>
      <c r="N1445" s="839">
        <v>135.11</v>
      </c>
      <c r="W1445" s="332"/>
      <c r="AB1445" s="98">
        <f t="shared" si="24"/>
        <v>-91.11000000000001</v>
      </c>
    </row>
    <row r="1446" spans="1:28" ht="13.5">
      <c r="A1446" s="144"/>
      <c r="B1446" s="144">
        <v>1405</v>
      </c>
      <c r="C1446" s="212" t="s">
        <v>2241</v>
      </c>
      <c r="D1446" s="413"/>
      <c r="E1446" s="211" t="s">
        <v>2326</v>
      </c>
      <c r="F1446" s="182">
        <v>3</v>
      </c>
      <c r="G1446" s="313" t="s">
        <v>69</v>
      </c>
      <c r="H1446" s="865"/>
      <c r="I1446" s="865">
        <v>11</v>
      </c>
      <c r="J1446" s="356"/>
      <c r="K1446" s="356"/>
      <c r="L1446" s="356"/>
      <c r="M1446" s="433"/>
      <c r="N1446" s="840"/>
      <c r="W1446" s="356"/>
      <c r="AB1446" s="98">
        <f t="shared" si="24"/>
        <v>0</v>
      </c>
    </row>
    <row r="1447" spans="1:28" ht="24" customHeight="1">
      <c r="A1447" s="144"/>
      <c r="B1447" s="144">
        <v>1406</v>
      </c>
      <c r="C1447" s="212" t="s">
        <v>2241</v>
      </c>
      <c r="D1447" s="407" t="s">
        <v>2329</v>
      </c>
      <c r="E1447" s="211" t="s">
        <v>2330</v>
      </c>
      <c r="F1447" s="182">
        <v>1.5</v>
      </c>
      <c r="G1447" s="313" t="s">
        <v>69</v>
      </c>
      <c r="H1447" s="839" t="s">
        <v>1716</v>
      </c>
      <c r="I1447" s="839">
        <v>7.25</v>
      </c>
      <c r="J1447" s="332" t="s">
        <v>2331</v>
      </c>
      <c r="K1447" s="332" t="s">
        <v>2332</v>
      </c>
      <c r="L1447" s="332">
        <v>13913221963</v>
      </c>
      <c r="M1447" s="432">
        <f>SUM(I1447:I1448)</f>
        <v>14.5</v>
      </c>
      <c r="N1447" s="839">
        <v>67</v>
      </c>
      <c r="W1447" s="313"/>
      <c r="AB1447" s="98">
        <f t="shared" si="24"/>
        <v>-38</v>
      </c>
    </row>
    <row r="1448" spans="1:28" ht="13.5">
      <c r="A1448" s="144"/>
      <c r="B1448" s="144">
        <v>1407</v>
      </c>
      <c r="C1448" s="212" t="s">
        <v>2241</v>
      </c>
      <c r="D1448" s="413"/>
      <c r="E1448" s="211" t="s">
        <v>2330</v>
      </c>
      <c r="F1448" s="182">
        <v>1.5</v>
      </c>
      <c r="G1448" s="313" t="s">
        <v>69</v>
      </c>
      <c r="H1448" s="840"/>
      <c r="I1448" s="840">
        <v>7.25</v>
      </c>
      <c r="J1448" s="356"/>
      <c r="K1448" s="356"/>
      <c r="L1448" s="356"/>
      <c r="M1448" s="433"/>
      <c r="N1448" s="840"/>
      <c r="W1448" s="313"/>
      <c r="AB1448" s="98">
        <f t="shared" si="24"/>
        <v>0</v>
      </c>
    </row>
    <row r="1449" spans="1:28" ht="13.5" customHeight="1">
      <c r="A1449" s="144"/>
      <c r="B1449" s="144">
        <v>1408</v>
      </c>
      <c r="C1449" s="212" t="s">
        <v>2241</v>
      </c>
      <c r="D1449" s="407" t="s">
        <v>2333</v>
      </c>
      <c r="E1449" s="212" t="s">
        <v>899</v>
      </c>
      <c r="F1449" s="182">
        <v>4</v>
      </c>
      <c r="G1449" t="s">
        <v>35</v>
      </c>
      <c r="H1449" s="839"/>
      <c r="I1449" s="222">
        <v>13.5</v>
      </c>
      <c r="J1449" s="332" t="s">
        <v>2334</v>
      </c>
      <c r="K1449" s="432" t="s">
        <v>2335</v>
      </c>
      <c r="L1449" s="432">
        <v>13818598645</v>
      </c>
      <c r="M1449" s="432">
        <f>SUM(I1449:I1466)</f>
        <v>221.79999999999998</v>
      </c>
      <c r="N1449" s="839">
        <v>717.8</v>
      </c>
      <c r="W1449" s="313"/>
      <c r="AB1449" s="98">
        <f t="shared" si="24"/>
        <v>-274.2</v>
      </c>
    </row>
    <row r="1450" spans="1:28" ht="13.5">
      <c r="A1450" s="144"/>
      <c r="B1450" s="144">
        <v>1409</v>
      </c>
      <c r="C1450" s="212" t="s">
        <v>2241</v>
      </c>
      <c r="D1450" s="410"/>
      <c r="E1450" s="212" t="s">
        <v>261</v>
      </c>
      <c r="F1450" s="182">
        <v>2</v>
      </c>
      <c r="G1450" t="s">
        <v>35</v>
      </c>
      <c r="H1450" s="435"/>
      <c r="I1450" s="144">
        <v>8.5</v>
      </c>
      <c r="J1450" s="355"/>
      <c r="K1450" s="435"/>
      <c r="L1450" s="435"/>
      <c r="M1450" s="435"/>
      <c r="N1450" s="435"/>
      <c r="W1450" s="313"/>
      <c r="AB1450" s="98">
        <f aca="true" t="shared" si="25" ref="AB1450:AB1513">M1450*2-N1450</f>
        <v>0</v>
      </c>
    </row>
    <row r="1451" spans="1:28" ht="13.5">
      <c r="A1451" s="144"/>
      <c r="B1451" s="144">
        <v>1410</v>
      </c>
      <c r="C1451" s="212" t="s">
        <v>2241</v>
      </c>
      <c r="D1451" s="410"/>
      <c r="E1451" s="212" t="s">
        <v>899</v>
      </c>
      <c r="F1451" s="182">
        <v>4</v>
      </c>
      <c r="G1451" t="s">
        <v>35</v>
      </c>
      <c r="H1451" s="435"/>
      <c r="I1451" s="144">
        <v>13.5</v>
      </c>
      <c r="J1451" s="355"/>
      <c r="K1451" s="435"/>
      <c r="L1451" s="435"/>
      <c r="M1451" s="435"/>
      <c r="N1451" s="435"/>
      <c r="W1451" s="313"/>
      <c r="AB1451" s="98">
        <f t="shared" si="25"/>
        <v>0</v>
      </c>
    </row>
    <row r="1452" spans="1:28" ht="13.5">
      <c r="A1452" s="144"/>
      <c r="B1452" s="144">
        <v>1411</v>
      </c>
      <c r="C1452" s="212" t="s">
        <v>2241</v>
      </c>
      <c r="D1452" s="410"/>
      <c r="E1452" t="s">
        <v>2336</v>
      </c>
      <c r="F1452" s="840">
        <v>3.28</v>
      </c>
      <c r="G1452" s="313" t="s">
        <v>35</v>
      </c>
      <c r="H1452" s="435"/>
      <c r="I1452" s="144">
        <v>11.7</v>
      </c>
      <c r="J1452" s="355"/>
      <c r="K1452" s="435"/>
      <c r="L1452" s="435"/>
      <c r="M1452" s="435"/>
      <c r="N1452" s="435"/>
      <c r="W1452" s="313"/>
      <c r="AB1452" s="98">
        <f t="shared" si="25"/>
        <v>0</v>
      </c>
    </row>
    <row r="1453" spans="1:28" ht="13.5">
      <c r="A1453" s="144"/>
      <c r="B1453" s="144">
        <v>1412</v>
      </c>
      <c r="C1453" s="212" t="s">
        <v>2241</v>
      </c>
      <c r="D1453" s="410"/>
      <c r="E1453" t="s">
        <v>2336</v>
      </c>
      <c r="F1453" s="182">
        <v>3.28</v>
      </c>
      <c r="G1453" s="313" t="s">
        <v>35</v>
      </c>
      <c r="H1453" s="435"/>
      <c r="I1453" s="144">
        <v>11.7</v>
      </c>
      <c r="J1453" s="355"/>
      <c r="K1453" s="435"/>
      <c r="L1453" s="435"/>
      <c r="M1453" s="435"/>
      <c r="N1453" s="435"/>
      <c r="W1453" s="313"/>
      <c r="AB1453" s="98">
        <f t="shared" si="25"/>
        <v>0</v>
      </c>
    </row>
    <row r="1454" spans="1:28" ht="13.5">
      <c r="A1454" s="144"/>
      <c r="B1454" s="144">
        <v>1413</v>
      </c>
      <c r="C1454" s="212" t="s">
        <v>2241</v>
      </c>
      <c r="D1454" s="410"/>
      <c r="E1454" t="s">
        <v>2336</v>
      </c>
      <c r="F1454" s="182">
        <v>3.28</v>
      </c>
      <c r="G1454" s="313" t="s">
        <v>35</v>
      </c>
      <c r="H1454" s="435"/>
      <c r="I1454" s="144">
        <v>11.7</v>
      </c>
      <c r="J1454" s="355"/>
      <c r="K1454" s="435"/>
      <c r="L1454" s="435"/>
      <c r="M1454" s="435"/>
      <c r="N1454" s="435"/>
      <c r="W1454" s="313"/>
      <c r="AB1454" s="98">
        <f t="shared" si="25"/>
        <v>0</v>
      </c>
    </row>
    <row r="1455" spans="1:28" ht="13.5">
      <c r="A1455" s="144"/>
      <c r="B1455" s="144">
        <v>1414</v>
      </c>
      <c r="C1455" s="212" t="s">
        <v>2241</v>
      </c>
      <c r="D1455" s="410"/>
      <c r="E1455" t="s">
        <v>2336</v>
      </c>
      <c r="F1455" s="182">
        <v>3.28</v>
      </c>
      <c r="G1455" s="313" t="s">
        <v>35</v>
      </c>
      <c r="H1455" s="435"/>
      <c r="I1455" s="144">
        <v>11.7</v>
      </c>
      <c r="J1455" s="355"/>
      <c r="K1455" s="435"/>
      <c r="L1455" s="435"/>
      <c r="M1455" s="435"/>
      <c r="N1455" s="435"/>
      <c r="W1455" s="313"/>
      <c r="AB1455" s="98">
        <f t="shared" si="25"/>
        <v>0</v>
      </c>
    </row>
    <row r="1456" spans="1:28" ht="13.5">
      <c r="A1456" s="144"/>
      <c r="B1456" s="144">
        <v>1415</v>
      </c>
      <c r="C1456" s="212" t="s">
        <v>2241</v>
      </c>
      <c r="D1456" s="410"/>
      <c r="E1456" t="s">
        <v>2336</v>
      </c>
      <c r="F1456" s="182">
        <v>3.28</v>
      </c>
      <c r="G1456" s="313" t="s">
        <v>35</v>
      </c>
      <c r="H1456" s="435"/>
      <c r="I1456" s="144">
        <v>11.7</v>
      </c>
      <c r="J1456" s="355"/>
      <c r="K1456" s="435"/>
      <c r="L1456" s="435"/>
      <c r="M1456" s="435"/>
      <c r="N1456" s="435"/>
      <c r="W1456" s="313"/>
      <c r="AB1456" s="98">
        <f t="shared" si="25"/>
        <v>0</v>
      </c>
    </row>
    <row r="1457" spans="1:28" ht="13.5">
      <c r="A1457" s="144"/>
      <c r="B1457" s="144">
        <v>1416</v>
      </c>
      <c r="C1457" s="212" t="s">
        <v>2241</v>
      </c>
      <c r="D1457" s="410"/>
      <c r="E1457" t="s">
        <v>2336</v>
      </c>
      <c r="F1457" s="182">
        <v>3.28</v>
      </c>
      <c r="G1457" s="313" t="s">
        <v>35</v>
      </c>
      <c r="H1457" s="435"/>
      <c r="I1457" s="144">
        <v>11.7</v>
      </c>
      <c r="J1457" s="355"/>
      <c r="K1457" s="435"/>
      <c r="L1457" s="435"/>
      <c r="M1457" s="435"/>
      <c r="N1457" s="435"/>
      <c r="W1457" s="313"/>
      <c r="AB1457" s="98">
        <f t="shared" si="25"/>
        <v>0</v>
      </c>
    </row>
    <row r="1458" spans="1:28" ht="13.5">
      <c r="A1458" s="144"/>
      <c r="B1458" s="144">
        <v>1417</v>
      </c>
      <c r="C1458" s="212" t="s">
        <v>2241</v>
      </c>
      <c r="D1458" s="410"/>
      <c r="E1458" t="s">
        <v>2337</v>
      </c>
      <c r="F1458" s="182">
        <v>4</v>
      </c>
      <c r="G1458" s="313" t="s">
        <v>35</v>
      </c>
      <c r="H1458" s="435"/>
      <c r="I1458" s="144">
        <v>13.5</v>
      </c>
      <c r="J1458" s="355"/>
      <c r="K1458" s="435"/>
      <c r="L1458" s="435"/>
      <c r="M1458" s="435"/>
      <c r="N1458" s="435"/>
      <c r="W1458" s="313"/>
      <c r="AB1458" s="98">
        <f t="shared" si="25"/>
        <v>0</v>
      </c>
    </row>
    <row r="1459" spans="1:28" ht="13.5">
      <c r="A1459" s="144"/>
      <c r="B1459" s="144">
        <v>1418</v>
      </c>
      <c r="C1459" s="212" t="s">
        <v>2241</v>
      </c>
      <c r="D1459" s="410"/>
      <c r="E1459" t="s">
        <v>2337</v>
      </c>
      <c r="F1459" s="182">
        <v>4</v>
      </c>
      <c r="G1459" s="313" t="s">
        <v>35</v>
      </c>
      <c r="H1459" s="435"/>
      <c r="I1459" s="144">
        <v>13.5</v>
      </c>
      <c r="J1459" s="355"/>
      <c r="K1459" s="435"/>
      <c r="L1459" s="435"/>
      <c r="M1459" s="435"/>
      <c r="N1459" s="435"/>
      <c r="W1459" s="313"/>
      <c r="AB1459" s="98">
        <f t="shared" si="25"/>
        <v>0</v>
      </c>
    </row>
    <row r="1460" spans="1:28" ht="13.5">
      <c r="A1460" s="144"/>
      <c r="B1460" s="144">
        <v>1419</v>
      </c>
      <c r="C1460" s="212" t="s">
        <v>2241</v>
      </c>
      <c r="D1460" s="410"/>
      <c r="E1460" t="s">
        <v>2337</v>
      </c>
      <c r="F1460" s="182">
        <v>4</v>
      </c>
      <c r="G1460" s="313" t="s">
        <v>35</v>
      </c>
      <c r="H1460" s="435"/>
      <c r="I1460" s="144">
        <v>13.5</v>
      </c>
      <c r="J1460" s="355"/>
      <c r="K1460" s="435"/>
      <c r="L1460" s="435"/>
      <c r="M1460" s="435"/>
      <c r="N1460" s="435"/>
      <c r="W1460" s="313"/>
      <c r="AB1460" s="98">
        <f t="shared" si="25"/>
        <v>0</v>
      </c>
    </row>
    <row r="1461" spans="1:28" ht="13.5">
      <c r="A1461" s="144"/>
      <c r="B1461" s="144">
        <v>1420</v>
      </c>
      <c r="C1461" s="212" t="s">
        <v>2241</v>
      </c>
      <c r="D1461" s="410"/>
      <c r="E1461" t="s">
        <v>2336</v>
      </c>
      <c r="F1461" s="182">
        <v>3.28</v>
      </c>
      <c r="G1461" s="313" t="s">
        <v>35</v>
      </c>
      <c r="H1461" s="435"/>
      <c r="I1461" s="144">
        <v>11.7</v>
      </c>
      <c r="J1461" s="355"/>
      <c r="K1461" s="435"/>
      <c r="L1461" s="435"/>
      <c r="M1461" s="435"/>
      <c r="N1461" s="435"/>
      <c r="W1461" s="313"/>
      <c r="AB1461" s="98">
        <f t="shared" si="25"/>
        <v>0</v>
      </c>
    </row>
    <row r="1462" spans="1:28" ht="13.5">
      <c r="A1462" s="144"/>
      <c r="B1462" s="144">
        <v>1421</v>
      </c>
      <c r="C1462" s="212" t="s">
        <v>2241</v>
      </c>
      <c r="D1462" s="410"/>
      <c r="E1462" t="s">
        <v>2336</v>
      </c>
      <c r="F1462" s="182">
        <v>3.28</v>
      </c>
      <c r="G1462" s="313" t="s">
        <v>35</v>
      </c>
      <c r="H1462" s="435"/>
      <c r="I1462" s="144">
        <v>11.7</v>
      </c>
      <c r="J1462" s="355"/>
      <c r="K1462" s="435"/>
      <c r="L1462" s="435"/>
      <c r="M1462" s="435"/>
      <c r="N1462" s="435"/>
      <c r="W1462" s="313"/>
      <c r="AB1462" s="98">
        <f t="shared" si="25"/>
        <v>0</v>
      </c>
    </row>
    <row r="1463" spans="1:28" ht="13.5">
      <c r="A1463" s="144"/>
      <c r="B1463" s="144">
        <v>1422</v>
      </c>
      <c r="C1463" s="212" t="s">
        <v>2241</v>
      </c>
      <c r="D1463" s="410"/>
      <c r="E1463" t="s">
        <v>2336</v>
      </c>
      <c r="F1463" s="182">
        <v>3.28</v>
      </c>
      <c r="G1463" s="313" t="s">
        <v>35</v>
      </c>
      <c r="H1463" s="435"/>
      <c r="I1463" s="144">
        <v>11.7</v>
      </c>
      <c r="J1463" s="355"/>
      <c r="K1463" s="435"/>
      <c r="L1463" s="435"/>
      <c r="M1463" s="435"/>
      <c r="N1463" s="435"/>
      <c r="W1463" s="313"/>
      <c r="AB1463" s="98">
        <f t="shared" si="25"/>
        <v>0</v>
      </c>
    </row>
    <row r="1464" spans="1:28" ht="13.5">
      <c r="A1464" s="144"/>
      <c r="B1464" s="144">
        <v>1423</v>
      </c>
      <c r="C1464" s="212" t="s">
        <v>2241</v>
      </c>
      <c r="D1464" s="410"/>
      <c r="E1464" t="s">
        <v>2338</v>
      </c>
      <c r="F1464" s="182">
        <v>4</v>
      </c>
      <c r="G1464" s="313" t="s">
        <v>35</v>
      </c>
      <c r="H1464" s="435"/>
      <c r="I1464" s="144">
        <v>13.5</v>
      </c>
      <c r="J1464" s="355"/>
      <c r="K1464" s="435"/>
      <c r="L1464" s="435"/>
      <c r="M1464" s="435"/>
      <c r="N1464" s="435"/>
      <c r="W1464" s="313"/>
      <c r="AB1464" s="98">
        <f t="shared" si="25"/>
        <v>0</v>
      </c>
    </row>
    <row r="1465" spans="1:28" ht="13.5">
      <c r="A1465" s="144"/>
      <c r="B1465" s="144">
        <v>1424</v>
      </c>
      <c r="C1465" s="212" t="s">
        <v>2241</v>
      </c>
      <c r="D1465" s="410"/>
      <c r="E1465" t="s">
        <v>2338</v>
      </c>
      <c r="F1465" s="182">
        <v>4</v>
      </c>
      <c r="G1465" s="313" t="s">
        <v>35</v>
      </c>
      <c r="H1465" s="435"/>
      <c r="I1465" s="144">
        <v>13.5</v>
      </c>
      <c r="J1465" s="355"/>
      <c r="K1465" s="435"/>
      <c r="L1465" s="435"/>
      <c r="M1465" s="435"/>
      <c r="N1465" s="435"/>
      <c r="W1465" s="313"/>
      <c r="AB1465" s="98">
        <f t="shared" si="25"/>
        <v>0</v>
      </c>
    </row>
    <row r="1466" spans="1:28" ht="13.5">
      <c r="A1466" s="144"/>
      <c r="B1466" s="144">
        <v>1425</v>
      </c>
      <c r="C1466" s="212" t="s">
        <v>2241</v>
      </c>
      <c r="D1466" s="413"/>
      <c r="E1466" t="s">
        <v>2338</v>
      </c>
      <c r="F1466" s="182">
        <v>4</v>
      </c>
      <c r="G1466" s="313" t="s">
        <v>35</v>
      </c>
      <c r="H1466" s="433"/>
      <c r="I1466" s="144">
        <v>13.5</v>
      </c>
      <c r="J1466" s="356"/>
      <c r="K1466" s="433"/>
      <c r="L1466" s="433"/>
      <c r="M1466" s="433"/>
      <c r="N1466" s="433"/>
      <c r="W1466" s="313"/>
      <c r="AB1466" s="98">
        <f t="shared" si="25"/>
        <v>0</v>
      </c>
    </row>
    <row r="1467" spans="1:28" ht="13.5" customHeight="1">
      <c r="A1467" s="144"/>
      <c r="B1467" s="144">
        <v>1426</v>
      </c>
      <c r="C1467" s="212" t="s">
        <v>2241</v>
      </c>
      <c r="D1467" s="407" t="s">
        <v>2339</v>
      </c>
      <c r="E1467" s="211" t="s">
        <v>2340</v>
      </c>
      <c r="F1467" s="182">
        <v>1.66</v>
      </c>
      <c r="G1467" s="313" t="s">
        <v>2341</v>
      </c>
      <c r="H1467" s="839" t="s">
        <v>1699</v>
      </c>
      <c r="I1467" s="839">
        <v>7.65</v>
      </c>
      <c r="J1467" s="332" t="s">
        <v>2342</v>
      </c>
      <c r="K1467" s="332" t="s">
        <v>2343</v>
      </c>
      <c r="L1467" s="332">
        <v>15317710662</v>
      </c>
      <c r="M1467" s="432">
        <f>SUM(I1467:I1468)</f>
        <v>15.3</v>
      </c>
      <c r="N1467" s="839">
        <v>44.3</v>
      </c>
      <c r="W1467" s="313"/>
      <c r="AB1467" s="98">
        <f t="shared" si="25"/>
        <v>-13.699999999999996</v>
      </c>
    </row>
    <row r="1468" spans="1:28" ht="13.5">
      <c r="A1468" s="144"/>
      <c r="B1468" s="144">
        <v>1427</v>
      </c>
      <c r="C1468" s="212" t="s">
        <v>2241</v>
      </c>
      <c r="D1468" s="413"/>
      <c r="E1468" s="211" t="s">
        <v>2340</v>
      </c>
      <c r="F1468" s="182">
        <v>1.66</v>
      </c>
      <c r="G1468" s="313" t="s">
        <v>2341</v>
      </c>
      <c r="H1468" s="840"/>
      <c r="I1468" s="840">
        <v>7.65</v>
      </c>
      <c r="J1468" s="356"/>
      <c r="K1468" s="356"/>
      <c r="L1468" s="356"/>
      <c r="M1468" s="433"/>
      <c r="N1468" s="840"/>
      <c r="W1468" s="313"/>
      <c r="AB1468" s="98">
        <f t="shared" si="25"/>
        <v>0</v>
      </c>
    </row>
    <row r="1469" spans="1:28" ht="13.5" customHeight="1">
      <c r="A1469" s="144"/>
      <c r="B1469" s="144">
        <v>1428</v>
      </c>
      <c r="C1469" s="212" t="s">
        <v>2241</v>
      </c>
      <c r="D1469" s="407" t="s">
        <v>2344</v>
      </c>
      <c r="E1469" s="211" t="s">
        <v>2345</v>
      </c>
      <c r="F1469" s="182">
        <v>3.9</v>
      </c>
      <c r="G1469" s="332" t="s">
        <v>2346</v>
      </c>
      <c r="H1469" s="839"/>
      <c r="I1469" s="839">
        <v>13.25</v>
      </c>
      <c r="J1469" s="332" t="s">
        <v>2347</v>
      </c>
      <c r="K1469" s="432" t="s">
        <v>2348</v>
      </c>
      <c r="L1469" s="432">
        <v>13621816336</v>
      </c>
      <c r="M1469" s="432">
        <v>26.5</v>
      </c>
      <c r="N1469" s="839">
        <v>123.5</v>
      </c>
      <c r="W1469" s="332"/>
      <c r="AB1469" s="98">
        <f t="shared" si="25"/>
        <v>-70.5</v>
      </c>
    </row>
    <row r="1470" spans="1:28" ht="13.5">
      <c r="A1470" s="144"/>
      <c r="B1470" s="144">
        <v>1429</v>
      </c>
      <c r="C1470" s="212" t="s">
        <v>2241</v>
      </c>
      <c r="D1470" s="413"/>
      <c r="E1470" s="211" t="s">
        <v>2345</v>
      </c>
      <c r="F1470" s="182">
        <v>3.9</v>
      </c>
      <c r="G1470" s="356"/>
      <c r="H1470" s="840"/>
      <c r="I1470" s="840">
        <v>13.25</v>
      </c>
      <c r="J1470" s="356"/>
      <c r="K1470" s="433"/>
      <c r="L1470" s="433"/>
      <c r="M1470" s="433"/>
      <c r="N1470" s="840"/>
      <c r="W1470" s="356"/>
      <c r="AB1470" s="98">
        <f t="shared" si="25"/>
        <v>0</v>
      </c>
    </row>
    <row r="1471" spans="1:28" ht="13.5">
      <c r="A1471" s="373"/>
      <c r="B1471" s="144">
        <v>1430</v>
      </c>
      <c r="C1471" s="212" t="s">
        <v>2241</v>
      </c>
      <c r="D1471" s="736" t="s">
        <v>2349</v>
      </c>
      <c r="E1471" s="368" t="s">
        <v>2350</v>
      </c>
      <c r="F1471" s="854">
        <v>3.33</v>
      </c>
      <c r="G1471" s="369" t="s">
        <v>35</v>
      </c>
      <c r="H1471" s="855" t="s">
        <v>2351</v>
      </c>
      <c r="I1471" s="46">
        <v>35.47</v>
      </c>
      <c r="J1471" s="846" t="s">
        <v>2352</v>
      </c>
      <c r="K1471" s="804" t="s">
        <v>2353</v>
      </c>
      <c r="L1471" s="804">
        <v>13585676520</v>
      </c>
      <c r="M1471" s="804">
        <v>35.25</v>
      </c>
      <c r="N1471" s="855">
        <v>70.5</v>
      </c>
      <c r="W1471" s="846" t="s">
        <v>2271</v>
      </c>
      <c r="AB1471" s="98">
        <f t="shared" si="25"/>
        <v>0</v>
      </c>
    </row>
    <row r="1472" spans="1:28" ht="13.5">
      <c r="A1472" s="373"/>
      <c r="B1472" s="144">
        <v>1431</v>
      </c>
      <c r="C1472" s="212" t="s">
        <v>2241</v>
      </c>
      <c r="D1472" s="831"/>
      <c r="E1472" s="368" t="s">
        <v>2350</v>
      </c>
      <c r="F1472" s="854">
        <v>3.33</v>
      </c>
      <c r="G1472" s="369" t="s">
        <v>35</v>
      </c>
      <c r="H1472" s="856"/>
      <c r="I1472" s="46"/>
      <c r="J1472" s="847"/>
      <c r="K1472" s="807"/>
      <c r="L1472" s="807"/>
      <c r="M1472" s="807"/>
      <c r="N1472" s="856"/>
      <c r="W1472" s="847"/>
      <c r="AB1472" s="98">
        <f t="shared" si="25"/>
        <v>0</v>
      </c>
    </row>
    <row r="1473" spans="1:28" ht="13.5">
      <c r="A1473" s="373"/>
      <c r="B1473" s="144">
        <v>1432</v>
      </c>
      <c r="C1473" s="212" t="s">
        <v>2241</v>
      </c>
      <c r="D1473" s="824"/>
      <c r="E1473" s="368" t="s">
        <v>2350</v>
      </c>
      <c r="F1473" s="854">
        <v>3.33</v>
      </c>
      <c r="G1473" s="369" t="s">
        <v>35</v>
      </c>
      <c r="H1473" s="857"/>
      <c r="I1473" s="46"/>
      <c r="J1473" s="848"/>
      <c r="K1473" s="806"/>
      <c r="L1473" s="806"/>
      <c r="M1473" s="806"/>
      <c r="N1473" s="857"/>
      <c r="W1473" s="848"/>
      <c r="AB1473" s="98">
        <f t="shared" si="25"/>
        <v>0</v>
      </c>
    </row>
    <row r="1474" spans="1:28" ht="13.5" customHeight="1">
      <c r="A1474" s="144"/>
      <c r="B1474" s="144">
        <v>1433</v>
      </c>
      <c r="C1474" s="212" t="s">
        <v>2241</v>
      </c>
      <c r="D1474" s="772" t="s">
        <v>2354</v>
      </c>
      <c r="E1474" s="212" t="s">
        <v>2355</v>
      </c>
      <c r="F1474" s="182">
        <v>4</v>
      </c>
      <c r="G1474" s="313" t="s">
        <v>35</v>
      </c>
      <c r="H1474" s="839" t="s">
        <v>1427</v>
      </c>
      <c r="I1474" s="839">
        <v>13.5</v>
      </c>
      <c r="J1474" s="332" t="s">
        <v>2356</v>
      </c>
      <c r="K1474" s="332" t="s">
        <v>2357</v>
      </c>
      <c r="L1474" s="332">
        <v>17721060400</v>
      </c>
      <c r="M1474" s="432">
        <f>SUM(I1474:I1478)</f>
        <v>64</v>
      </c>
      <c r="N1474" s="839">
        <v>173.75</v>
      </c>
      <c r="W1474" s="332"/>
      <c r="AB1474" s="98">
        <f t="shared" si="25"/>
        <v>-45.75</v>
      </c>
    </row>
    <row r="1475" spans="1:28" ht="13.5">
      <c r="A1475" s="144"/>
      <c r="B1475" s="144">
        <v>1434</v>
      </c>
      <c r="C1475" s="212" t="s">
        <v>2241</v>
      </c>
      <c r="D1475" s="822"/>
      <c r="E1475" s="212" t="s">
        <v>2355</v>
      </c>
      <c r="F1475" s="182">
        <v>4</v>
      </c>
      <c r="G1475" s="313" t="s">
        <v>35</v>
      </c>
      <c r="H1475" s="849"/>
      <c r="I1475" s="849">
        <v>13.5</v>
      </c>
      <c r="J1475" s="355"/>
      <c r="K1475" s="355"/>
      <c r="L1475" s="355"/>
      <c r="M1475" s="435"/>
      <c r="N1475" s="849"/>
      <c r="W1475" s="355"/>
      <c r="AB1475" s="98">
        <f t="shared" si="25"/>
        <v>0</v>
      </c>
    </row>
    <row r="1476" spans="1:28" ht="13.5">
      <c r="A1476" s="144"/>
      <c r="B1476" s="144">
        <v>1435</v>
      </c>
      <c r="C1476" s="212" t="s">
        <v>2241</v>
      </c>
      <c r="D1476" s="822"/>
      <c r="E1476" s="212" t="s">
        <v>2355</v>
      </c>
      <c r="F1476" s="182">
        <v>4</v>
      </c>
      <c r="G1476" s="313" t="s">
        <v>35</v>
      </c>
      <c r="H1476" s="849"/>
      <c r="I1476" s="849">
        <v>13.5</v>
      </c>
      <c r="J1476" s="355"/>
      <c r="K1476" s="355"/>
      <c r="L1476" s="355"/>
      <c r="M1476" s="435"/>
      <c r="N1476" s="849"/>
      <c r="W1476" s="355"/>
      <c r="AB1476" s="98">
        <f t="shared" si="25"/>
        <v>0</v>
      </c>
    </row>
    <row r="1477" spans="1:28" ht="13.5">
      <c r="A1477" s="144"/>
      <c r="B1477" s="144">
        <v>1436</v>
      </c>
      <c r="C1477" s="212" t="s">
        <v>2241</v>
      </c>
      <c r="D1477" s="822"/>
      <c r="E1477" s="212" t="s">
        <v>2358</v>
      </c>
      <c r="F1477" s="182">
        <v>3.3</v>
      </c>
      <c r="G1477" s="313" t="s">
        <v>35</v>
      </c>
      <c r="H1477" s="849"/>
      <c r="I1477" s="849">
        <v>11.75</v>
      </c>
      <c r="J1477" s="355"/>
      <c r="K1477" s="355"/>
      <c r="L1477" s="355"/>
      <c r="M1477" s="435"/>
      <c r="N1477" s="849"/>
      <c r="W1477" s="355"/>
      <c r="AB1477" s="98">
        <f t="shared" si="25"/>
        <v>0</v>
      </c>
    </row>
    <row r="1478" spans="1:28" ht="13.5">
      <c r="A1478" s="144"/>
      <c r="B1478" s="144">
        <v>1437</v>
      </c>
      <c r="C1478" s="212" t="s">
        <v>2241</v>
      </c>
      <c r="D1478" s="823"/>
      <c r="E1478" s="212" t="s">
        <v>2358</v>
      </c>
      <c r="F1478" s="182">
        <v>3.3</v>
      </c>
      <c r="G1478" s="313" t="s">
        <v>35</v>
      </c>
      <c r="H1478" s="840"/>
      <c r="I1478" s="840">
        <v>11.75</v>
      </c>
      <c r="J1478" s="356"/>
      <c r="K1478" s="356"/>
      <c r="L1478" s="356"/>
      <c r="M1478" s="433"/>
      <c r="N1478" s="840"/>
      <c r="W1478" s="356"/>
      <c r="AB1478" s="98">
        <f t="shared" si="25"/>
        <v>0</v>
      </c>
    </row>
    <row r="1479" spans="1:28" ht="13.5">
      <c r="A1479" s="144"/>
      <c r="B1479" s="144">
        <v>1438</v>
      </c>
      <c r="C1479" s="212" t="s">
        <v>2241</v>
      </c>
      <c r="D1479" s="772" t="s">
        <v>326</v>
      </c>
      <c r="E1479" s="212" t="s">
        <v>2359</v>
      </c>
      <c r="F1479" s="182">
        <v>4.43</v>
      </c>
      <c r="G1479" s="313" t="s">
        <v>35</v>
      </c>
      <c r="H1479" s="432"/>
      <c r="I1479" s="432">
        <v>14.14</v>
      </c>
      <c r="J1479" s="432" t="s">
        <v>2360</v>
      </c>
      <c r="K1479" s="432" t="s">
        <v>2361</v>
      </c>
      <c r="L1479" s="432">
        <v>18964163595</v>
      </c>
      <c r="M1479" s="432">
        <f>SUM(I1479:I1480)</f>
        <v>28.28</v>
      </c>
      <c r="N1479" s="839">
        <v>95.16</v>
      </c>
      <c r="W1479" s="332"/>
      <c r="AB1479" s="98">
        <f t="shared" si="25"/>
        <v>-38.599999999999994</v>
      </c>
    </row>
    <row r="1480" spans="1:28" ht="13.5">
      <c r="A1480" s="144"/>
      <c r="B1480" s="144">
        <v>1439</v>
      </c>
      <c r="C1480" s="212" t="s">
        <v>2241</v>
      </c>
      <c r="D1480" s="823"/>
      <c r="E1480" s="212" t="s">
        <v>2359</v>
      </c>
      <c r="F1480" s="182">
        <v>4.43</v>
      </c>
      <c r="G1480" s="313" t="s">
        <v>35</v>
      </c>
      <c r="H1480" s="433"/>
      <c r="I1480" s="433">
        <v>14.14</v>
      </c>
      <c r="J1480" s="433"/>
      <c r="K1480" s="433"/>
      <c r="L1480" s="433"/>
      <c r="M1480" s="433"/>
      <c r="N1480" s="840"/>
      <c r="W1480" s="356"/>
      <c r="AB1480" s="98">
        <f t="shared" si="25"/>
        <v>0</v>
      </c>
    </row>
    <row r="1481" spans="1:28" ht="13.5">
      <c r="A1481" s="144"/>
      <c r="B1481" s="144">
        <v>1440</v>
      </c>
      <c r="C1481" s="212" t="s">
        <v>2241</v>
      </c>
      <c r="D1481" s="772" t="s">
        <v>2362</v>
      </c>
      <c r="E1481" t="s">
        <v>2363</v>
      </c>
      <c r="F1481" s="182">
        <v>5</v>
      </c>
      <c r="G1481" s="313" t="s">
        <v>35</v>
      </c>
      <c r="H1481" s="839" t="s">
        <v>1022</v>
      </c>
      <c r="I1481" s="839">
        <v>15</v>
      </c>
      <c r="J1481" s="432" t="s">
        <v>2364</v>
      </c>
      <c r="K1481" s="432" t="s">
        <v>2365</v>
      </c>
      <c r="L1481" s="432">
        <v>13764510932</v>
      </c>
      <c r="M1481" s="432">
        <v>30</v>
      </c>
      <c r="N1481" s="839">
        <v>72.5</v>
      </c>
      <c r="W1481" s="313"/>
      <c r="AB1481" s="98">
        <f t="shared" si="25"/>
        <v>-12.5</v>
      </c>
    </row>
    <row r="1482" spans="1:28" ht="13.5">
      <c r="A1482" s="144"/>
      <c r="B1482" s="144">
        <v>1441</v>
      </c>
      <c r="C1482" s="212" t="s">
        <v>2241</v>
      </c>
      <c r="D1482" s="823"/>
      <c r="E1482" t="s">
        <v>2363</v>
      </c>
      <c r="F1482" s="182">
        <v>5</v>
      </c>
      <c r="G1482" s="313" t="s">
        <v>35</v>
      </c>
      <c r="H1482" s="840"/>
      <c r="I1482" s="840">
        <v>15</v>
      </c>
      <c r="J1482" s="433"/>
      <c r="K1482" s="433"/>
      <c r="L1482" s="433"/>
      <c r="M1482" s="433"/>
      <c r="N1482" s="840"/>
      <c r="W1482" s="313"/>
      <c r="AB1482" s="98">
        <f t="shared" si="25"/>
        <v>0</v>
      </c>
    </row>
    <row r="1483" spans="1:28" ht="13.5">
      <c r="A1483" s="373"/>
      <c r="B1483" s="144">
        <v>1442</v>
      </c>
      <c r="C1483" s="212" t="s">
        <v>2241</v>
      </c>
      <c r="D1483" s="810" t="s">
        <v>2366</v>
      </c>
      <c r="E1483" s="573" t="s">
        <v>2367</v>
      </c>
      <c r="F1483" s="854">
        <v>4</v>
      </c>
      <c r="G1483" s="369" t="s">
        <v>35</v>
      </c>
      <c r="H1483" s="855" t="s">
        <v>1416</v>
      </c>
      <c r="I1483" s="855">
        <v>27</v>
      </c>
      <c r="J1483" s="804" t="s">
        <v>2368</v>
      </c>
      <c r="K1483" s="804" t="s">
        <v>2369</v>
      </c>
      <c r="L1483" s="804">
        <v>13331893030</v>
      </c>
      <c r="M1483" s="804">
        <v>26.5</v>
      </c>
      <c r="N1483" s="855">
        <v>53</v>
      </c>
      <c r="W1483" s="846" t="s">
        <v>2271</v>
      </c>
      <c r="AB1483" s="98">
        <f t="shared" si="25"/>
        <v>0</v>
      </c>
    </row>
    <row r="1484" spans="1:28" ht="13.5">
      <c r="A1484" s="373"/>
      <c r="B1484" s="144">
        <v>1443</v>
      </c>
      <c r="C1484" s="212" t="s">
        <v>2241</v>
      </c>
      <c r="D1484" s="811"/>
      <c r="E1484" s="573" t="s">
        <v>2367</v>
      </c>
      <c r="F1484" s="854">
        <v>4</v>
      </c>
      <c r="G1484" s="369" t="s">
        <v>35</v>
      </c>
      <c r="H1484" s="857"/>
      <c r="I1484" s="857"/>
      <c r="J1484" s="806"/>
      <c r="K1484" s="806"/>
      <c r="L1484" s="806"/>
      <c r="M1484" s="806"/>
      <c r="N1484" s="857"/>
      <c r="W1484" s="848"/>
      <c r="AB1484" s="98">
        <f t="shared" si="25"/>
        <v>0</v>
      </c>
    </row>
    <row r="1485" spans="1:28" ht="13.5">
      <c r="A1485" s="144"/>
      <c r="B1485" s="144">
        <v>1444</v>
      </c>
      <c r="C1485" s="212" t="s">
        <v>2241</v>
      </c>
      <c r="D1485" s="407" t="s">
        <v>2370</v>
      </c>
      <c r="E1485" s="212" t="s">
        <v>2371</v>
      </c>
      <c r="F1485" s="182">
        <v>2.57</v>
      </c>
      <c r="G1485" s="313" t="s">
        <v>35</v>
      </c>
      <c r="H1485" s="432" t="s">
        <v>921</v>
      </c>
      <c r="I1485" s="144">
        <v>9.92</v>
      </c>
      <c r="J1485" s="144" t="s">
        <v>2372</v>
      </c>
      <c r="K1485" s="144" t="s">
        <v>2373</v>
      </c>
      <c r="L1485" s="144">
        <v>13601788809</v>
      </c>
      <c r="M1485" s="432">
        <f>SUM(I1485:I1487)</f>
        <v>29.759999999999998</v>
      </c>
      <c r="N1485" s="839">
        <v>78.92</v>
      </c>
      <c r="W1485" s="332"/>
      <c r="AB1485" s="98">
        <f t="shared" si="25"/>
        <v>-19.400000000000006</v>
      </c>
    </row>
    <row r="1486" spans="1:28" ht="13.5">
      <c r="A1486" s="144"/>
      <c r="B1486" s="144">
        <v>1445</v>
      </c>
      <c r="C1486" s="212" t="s">
        <v>2241</v>
      </c>
      <c r="D1486" s="410"/>
      <c r="E1486" s="212" t="s">
        <v>2371</v>
      </c>
      <c r="F1486" s="182">
        <v>2.57</v>
      </c>
      <c r="G1486" s="313" t="s">
        <v>35</v>
      </c>
      <c r="H1486" s="435"/>
      <c r="I1486" s="144">
        <v>9.92</v>
      </c>
      <c r="J1486" s="144" t="s">
        <v>2372</v>
      </c>
      <c r="K1486" s="144" t="s">
        <v>2373</v>
      </c>
      <c r="L1486" s="144">
        <v>13601788809</v>
      </c>
      <c r="M1486" s="435"/>
      <c r="N1486" s="849"/>
      <c r="W1486" s="355"/>
      <c r="AB1486" s="98">
        <f t="shared" si="25"/>
        <v>0</v>
      </c>
    </row>
    <row r="1487" spans="1:28" ht="13.5">
      <c r="A1487" s="144"/>
      <c r="B1487" s="144">
        <v>1446</v>
      </c>
      <c r="C1487" s="212" t="s">
        <v>2241</v>
      </c>
      <c r="D1487" s="413"/>
      <c r="E1487" s="212" t="s">
        <v>2371</v>
      </c>
      <c r="F1487" s="182">
        <v>2.57</v>
      </c>
      <c r="G1487" s="313" t="s">
        <v>35</v>
      </c>
      <c r="H1487" s="433"/>
      <c r="I1487" s="144">
        <v>9.92</v>
      </c>
      <c r="J1487" s="144" t="s">
        <v>2372</v>
      </c>
      <c r="K1487" s="144" t="s">
        <v>2373</v>
      </c>
      <c r="L1487" s="144">
        <v>13601788809</v>
      </c>
      <c r="M1487" s="433"/>
      <c r="N1487" s="840"/>
      <c r="W1487" s="356"/>
      <c r="AB1487" s="98">
        <f t="shared" si="25"/>
        <v>0</v>
      </c>
    </row>
    <row r="1488" spans="1:28" ht="13.5" customHeight="1">
      <c r="A1488" s="144"/>
      <c r="B1488" s="144">
        <v>1447</v>
      </c>
      <c r="C1488" s="212" t="s">
        <v>2241</v>
      </c>
      <c r="D1488" s="407" t="s">
        <v>2374</v>
      </c>
      <c r="E1488" s="216" t="s">
        <v>1887</v>
      </c>
      <c r="F1488" s="182">
        <v>6</v>
      </c>
      <c r="G1488" s="313" t="s">
        <v>35</v>
      </c>
      <c r="H1488" s="432" t="s">
        <v>833</v>
      </c>
      <c r="I1488" s="432">
        <v>16.5</v>
      </c>
      <c r="J1488" s="144" t="s">
        <v>2375</v>
      </c>
      <c r="K1488" s="144" t="s">
        <v>2376</v>
      </c>
      <c r="L1488" s="144">
        <v>13621767426</v>
      </c>
      <c r="M1488" s="432">
        <f>SUM(I1488:I1490)</f>
        <v>49.5</v>
      </c>
      <c r="N1488" s="839">
        <v>99</v>
      </c>
      <c r="W1488" s="313"/>
      <c r="AB1488" s="98">
        <f t="shared" si="25"/>
        <v>0</v>
      </c>
    </row>
    <row r="1489" spans="1:28" ht="13.5">
      <c r="A1489" s="144"/>
      <c r="B1489" s="144">
        <v>1448</v>
      </c>
      <c r="C1489" s="212" t="s">
        <v>2241</v>
      </c>
      <c r="D1489" s="410"/>
      <c r="E1489" s="216" t="s">
        <v>1887</v>
      </c>
      <c r="F1489" s="182">
        <v>6</v>
      </c>
      <c r="G1489" s="313" t="s">
        <v>35</v>
      </c>
      <c r="H1489" s="435"/>
      <c r="I1489" s="435">
        <v>16.5</v>
      </c>
      <c r="J1489" s="144" t="s">
        <v>2375</v>
      </c>
      <c r="K1489" s="144" t="s">
        <v>2376</v>
      </c>
      <c r="L1489" s="144">
        <v>13621767426</v>
      </c>
      <c r="M1489" s="435"/>
      <c r="N1489" s="849"/>
      <c r="W1489" s="313"/>
      <c r="AB1489" s="98">
        <f t="shared" si="25"/>
        <v>0</v>
      </c>
    </row>
    <row r="1490" spans="1:28" ht="13.5">
      <c r="A1490" s="144"/>
      <c r="B1490" s="144">
        <v>1449</v>
      </c>
      <c r="C1490" s="212" t="s">
        <v>2241</v>
      </c>
      <c r="D1490" s="413"/>
      <c r="E1490" s="216" t="s">
        <v>1887</v>
      </c>
      <c r="F1490" s="182">
        <v>6</v>
      </c>
      <c r="G1490" s="313" t="s">
        <v>35</v>
      </c>
      <c r="H1490" s="433"/>
      <c r="I1490" s="433">
        <v>16.5</v>
      </c>
      <c r="J1490" s="144" t="s">
        <v>2375</v>
      </c>
      <c r="K1490" s="144" t="s">
        <v>2376</v>
      </c>
      <c r="L1490" s="144">
        <v>13621767426</v>
      </c>
      <c r="M1490" s="433"/>
      <c r="N1490" s="840"/>
      <c r="W1490" s="313"/>
      <c r="AB1490" s="98">
        <f t="shared" si="25"/>
        <v>0</v>
      </c>
    </row>
    <row r="1491" spans="1:28" ht="24">
      <c r="A1491" s="144"/>
      <c r="B1491" s="144">
        <v>1450</v>
      </c>
      <c r="C1491" s="212" t="s">
        <v>2241</v>
      </c>
      <c r="D1491" s="407" t="s">
        <v>2377</v>
      </c>
      <c r="E1491" s="212" t="s">
        <v>2378</v>
      </c>
      <c r="F1491" s="182">
        <v>9.43</v>
      </c>
      <c r="G1491" s="313" t="s">
        <v>35</v>
      </c>
      <c r="H1491" s="144"/>
      <c r="I1491" s="144">
        <v>21.64</v>
      </c>
      <c r="J1491" s="313" t="s">
        <v>2379</v>
      </c>
      <c r="K1491" s="144" t="s">
        <v>2380</v>
      </c>
      <c r="L1491" s="144" t="s">
        <v>2381</v>
      </c>
      <c r="M1491" s="432">
        <f>SUM(I1491:I1497)</f>
        <v>116.33</v>
      </c>
      <c r="N1491" s="46">
        <v>411.58</v>
      </c>
      <c r="W1491" s="313"/>
      <c r="AB1491" s="98">
        <f t="shared" si="25"/>
        <v>-178.92</v>
      </c>
    </row>
    <row r="1492" spans="1:28" ht="24">
      <c r="A1492" s="144"/>
      <c r="B1492" s="144">
        <v>1451</v>
      </c>
      <c r="C1492" s="212" t="s">
        <v>2241</v>
      </c>
      <c r="D1492" s="410"/>
      <c r="E1492" s="212" t="s">
        <v>2378</v>
      </c>
      <c r="F1492" s="182">
        <v>9.43</v>
      </c>
      <c r="G1492" s="313" t="s">
        <v>35</v>
      </c>
      <c r="H1492" s="144"/>
      <c r="I1492" s="144">
        <v>21.64</v>
      </c>
      <c r="J1492" s="313" t="s">
        <v>2379</v>
      </c>
      <c r="K1492" s="144" t="s">
        <v>2380</v>
      </c>
      <c r="L1492" s="144" t="s">
        <v>2381</v>
      </c>
      <c r="M1492" s="435"/>
      <c r="N1492" s="46"/>
      <c r="W1492" s="313"/>
      <c r="AB1492" s="98">
        <f t="shared" si="25"/>
        <v>0</v>
      </c>
    </row>
    <row r="1493" spans="1:28" ht="24">
      <c r="A1493" s="144"/>
      <c r="B1493" s="144">
        <v>1452</v>
      </c>
      <c r="C1493" s="212" t="s">
        <v>2241</v>
      </c>
      <c r="D1493" s="410"/>
      <c r="E1493" s="212" t="s">
        <v>2378</v>
      </c>
      <c r="F1493" s="182">
        <v>9.43</v>
      </c>
      <c r="G1493" s="313" t="s">
        <v>35</v>
      </c>
      <c r="H1493" s="144"/>
      <c r="I1493" s="144">
        <v>21.64</v>
      </c>
      <c r="J1493" s="313" t="s">
        <v>2379</v>
      </c>
      <c r="K1493" s="144" t="s">
        <v>2380</v>
      </c>
      <c r="L1493" s="144" t="s">
        <v>2381</v>
      </c>
      <c r="M1493" s="435"/>
      <c r="N1493" s="46"/>
      <c r="W1493" s="313"/>
      <c r="AB1493" s="98">
        <f t="shared" si="25"/>
        <v>0</v>
      </c>
    </row>
    <row r="1494" spans="1:28" ht="24">
      <c r="A1494" s="144"/>
      <c r="B1494" s="144">
        <v>1453</v>
      </c>
      <c r="C1494" s="212" t="s">
        <v>2241</v>
      </c>
      <c r="D1494" s="410"/>
      <c r="E1494" s="212" t="s">
        <v>2382</v>
      </c>
      <c r="F1494" s="182">
        <v>2</v>
      </c>
      <c r="G1494" s="313" t="s">
        <v>35</v>
      </c>
      <c r="H1494" s="144"/>
      <c r="I1494" s="144">
        <v>8.5</v>
      </c>
      <c r="J1494" s="313" t="s">
        <v>2379</v>
      </c>
      <c r="K1494" s="144" t="s">
        <v>2380</v>
      </c>
      <c r="L1494" s="144" t="s">
        <v>2381</v>
      </c>
      <c r="M1494" s="435"/>
      <c r="N1494" s="46"/>
      <c r="W1494" s="313"/>
      <c r="AB1494" s="98">
        <f t="shared" si="25"/>
        <v>0</v>
      </c>
    </row>
    <row r="1495" spans="1:28" ht="24">
      <c r="A1495" s="144"/>
      <c r="B1495" s="144">
        <v>1454</v>
      </c>
      <c r="C1495" s="212" t="s">
        <v>2241</v>
      </c>
      <c r="D1495" s="410"/>
      <c r="E1495" s="212" t="s">
        <v>2378</v>
      </c>
      <c r="F1495" s="182">
        <v>9.43</v>
      </c>
      <c r="G1495" s="313" t="s">
        <v>35</v>
      </c>
      <c r="H1495" s="144"/>
      <c r="I1495" s="144">
        <v>21.64</v>
      </c>
      <c r="J1495" s="313" t="s">
        <v>2379</v>
      </c>
      <c r="K1495" s="144" t="s">
        <v>2380</v>
      </c>
      <c r="L1495" s="144" t="s">
        <v>2381</v>
      </c>
      <c r="M1495" s="435"/>
      <c r="N1495" s="46"/>
      <c r="W1495" s="313"/>
      <c r="AB1495" s="98">
        <f t="shared" si="25"/>
        <v>0</v>
      </c>
    </row>
    <row r="1496" spans="1:28" ht="24">
      <c r="A1496" s="144"/>
      <c r="B1496" s="144">
        <v>1455</v>
      </c>
      <c r="C1496" s="212" t="s">
        <v>2241</v>
      </c>
      <c r="D1496" s="410"/>
      <c r="E1496" s="212" t="s">
        <v>2383</v>
      </c>
      <c r="F1496" s="182">
        <v>3.71</v>
      </c>
      <c r="G1496" s="313" t="s">
        <v>35</v>
      </c>
      <c r="H1496" s="144"/>
      <c r="I1496" s="144">
        <v>12.77</v>
      </c>
      <c r="J1496" s="313" t="s">
        <v>2379</v>
      </c>
      <c r="K1496" s="144" t="s">
        <v>2380</v>
      </c>
      <c r="L1496" s="144" t="s">
        <v>2381</v>
      </c>
      <c r="M1496" s="435"/>
      <c r="N1496" s="46"/>
      <c r="W1496" s="313"/>
      <c r="AB1496" s="98">
        <f t="shared" si="25"/>
        <v>0</v>
      </c>
    </row>
    <row r="1497" spans="1:28" ht="24">
      <c r="A1497" s="144"/>
      <c r="B1497" s="144">
        <v>1456</v>
      </c>
      <c r="C1497" s="212" t="s">
        <v>2241</v>
      </c>
      <c r="D1497" s="413"/>
      <c r="E1497" s="212" t="s">
        <v>2382</v>
      </c>
      <c r="F1497" s="182">
        <v>2</v>
      </c>
      <c r="G1497" s="313" t="s">
        <v>35</v>
      </c>
      <c r="H1497" s="144"/>
      <c r="I1497" s="144">
        <v>8.5</v>
      </c>
      <c r="J1497" s="313" t="s">
        <v>2379</v>
      </c>
      <c r="K1497" s="144" t="s">
        <v>2380</v>
      </c>
      <c r="L1497" s="144" t="s">
        <v>2381</v>
      </c>
      <c r="M1497" s="433"/>
      <c r="N1497" s="46"/>
      <c r="W1497" s="313"/>
      <c r="AB1497" s="98">
        <f t="shared" si="25"/>
        <v>0</v>
      </c>
    </row>
    <row r="1498" spans="1:28" ht="13.5">
      <c r="A1498" s="144"/>
      <c r="B1498" s="144">
        <v>1457</v>
      </c>
      <c r="C1498" s="212" t="s">
        <v>2241</v>
      </c>
      <c r="D1498" s="772" t="s">
        <v>2384</v>
      </c>
      <c r="E1498" t="s">
        <v>2385</v>
      </c>
      <c r="F1498" s="182">
        <v>2.5</v>
      </c>
      <c r="G1498" s="144" t="s">
        <v>35</v>
      </c>
      <c r="H1498" s="839">
        <v>2019.1</v>
      </c>
      <c r="I1498" s="839">
        <v>9.75</v>
      </c>
      <c r="J1498" s="144" t="s">
        <v>2386</v>
      </c>
      <c r="K1498" s="144" t="s">
        <v>2387</v>
      </c>
      <c r="L1498" s="144">
        <v>13601934372</v>
      </c>
      <c r="M1498" s="432">
        <f>SUM(I1498:I1500)</f>
        <v>24.6</v>
      </c>
      <c r="N1498" s="839">
        <v>135.44</v>
      </c>
      <c r="W1498" s="332"/>
      <c r="AB1498" s="98">
        <f t="shared" si="25"/>
        <v>-86.24</v>
      </c>
    </row>
    <row r="1499" spans="1:28" ht="13.5">
      <c r="A1499" s="144"/>
      <c r="B1499" s="144">
        <v>1458</v>
      </c>
      <c r="C1499" s="212" t="s">
        <v>2241</v>
      </c>
      <c r="D1499" s="822"/>
      <c r="E1499" t="s">
        <v>2385</v>
      </c>
      <c r="F1499" s="182">
        <v>2.5</v>
      </c>
      <c r="G1499" s="144" t="s">
        <v>35</v>
      </c>
      <c r="H1499" s="849"/>
      <c r="I1499" s="849">
        <v>9.75</v>
      </c>
      <c r="J1499" s="144" t="s">
        <v>2386</v>
      </c>
      <c r="K1499" s="144" t="s">
        <v>2387</v>
      </c>
      <c r="L1499" s="144">
        <v>13601934372</v>
      </c>
      <c r="M1499" s="435"/>
      <c r="N1499" s="849"/>
      <c r="W1499" s="355"/>
      <c r="AB1499" s="98">
        <f t="shared" si="25"/>
        <v>0</v>
      </c>
    </row>
    <row r="1500" spans="1:28" ht="13.5">
      <c r="A1500" s="144"/>
      <c r="B1500" s="144">
        <v>1459</v>
      </c>
      <c r="C1500" s="212" t="s">
        <v>2241</v>
      </c>
      <c r="D1500" s="823"/>
      <c r="E1500" t="s">
        <v>2388</v>
      </c>
      <c r="F1500" s="182">
        <v>0.85</v>
      </c>
      <c r="G1500" s="144" t="s">
        <v>69</v>
      </c>
      <c r="H1500" s="840"/>
      <c r="I1500" s="840">
        <v>5.1</v>
      </c>
      <c r="J1500" s="144" t="s">
        <v>2386</v>
      </c>
      <c r="K1500" s="144" t="s">
        <v>2387</v>
      </c>
      <c r="L1500" s="144">
        <v>13601934372</v>
      </c>
      <c r="M1500" s="433"/>
      <c r="N1500" s="840"/>
      <c r="W1500" s="356"/>
      <c r="AB1500" s="98">
        <f t="shared" si="25"/>
        <v>0</v>
      </c>
    </row>
    <row r="1501" spans="1:28" ht="13.5">
      <c r="A1501" s="144"/>
      <c r="B1501" s="144">
        <v>1460</v>
      </c>
      <c r="C1501" s="212" t="s">
        <v>2241</v>
      </c>
      <c r="D1501" s="772" t="s">
        <v>2389</v>
      </c>
      <c r="E1501" t="s">
        <v>2390</v>
      </c>
      <c r="F1501" s="182">
        <v>3</v>
      </c>
      <c r="G1501" s="144" t="s">
        <v>69</v>
      </c>
      <c r="H1501" s="839">
        <v>2019.1</v>
      </c>
      <c r="I1501" s="839">
        <v>11</v>
      </c>
      <c r="J1501" s="144" t="s">
        <v>2391</v>
      </c>
      <c r="K1501" s="144" t="s">
        <v>2392</v>
      </c>
      <c r="L1501" s="144">
        <v>13524996103</v>
      </c>
      <c r="M1501" s="432">
        <v>33</v>
      </c>
      <c r="N1501" s="839">
        <v>242</v>
      </c>
      <c r="W1501" s="332"/>
      <c r="AB1501" s="98">
        <f t="shared" si="25"/>
        <v>-176</v>
      </c>
    </row>
    <row r="1502" spans="1:28" ht="13.5">
      <c r="A1502" s="144"/>
      <c r="B1502" s="144">
        <v>1461</v>
      </c>
      <c r="C1502" s="212" t="s">
        <v>2241</v>
      </c>
      <c r="D1502" s="822"/>
      <c r="E1502" t="s">
        <v>2390</v>
      </c>
      <c r="F1502" s="182">
        <v>3</v>
      </c>
      <c r="G1502" s="144" t="s">
        <v>69</v>
      </c>
      <c r="H1502" s="849"/>
      <c r="I1502" s="849">
        <v>11</v>
      </c>
      <c r="J1502" s="144" t="s">
        <v>2391</v>
      </c>
      <c r="K1502" s="144" t="s">
        <v>2392</v>
      </c>
      <c r="L1502" s="144">
        <v>13524996103</v>
      </c>
      <c r="M1502" s="435"/>
      <c r="N1502" s="849"/>
      <c r="W1502" s="355"/>
      <c r="AB1502" s="98">
        <f t="shared" si="25"/>
        <v>0</v>
      </c>
    </row>
    <row r="1503" spans="1:28" ht="13.5">
      <c r="A1503" s="144"/>
      <c r="B1503" s="144">
        <v>1462</v>
      </c>
      <c r="C1503" s="212" t="s">
        <v>2241</v>
      </c>
      <c r="D1503" s="823"/>
      <c r="E1503" t="s">
        <v>2390</v>
      </c>
      <c r="F1503" s="182">
        <v>3</v>
      </c>
      <c r="G1503" s="144" t="s">
        <v>69</v>
      </c>
      <c r="H1503" s="840"/>
      <c r="I1503" s="840">
        <v>11</v>
      </c>
      <c r="J1503" s="144" t="s">
        <v>2391</v>
      </c>
      <c r="K1503" s="144" t="s">
        <v>2392</v>
      </c>
      <c r="L1503" s="144">
        <v>13524996103</v>
      </c>
      <c r="M1503" s="433"/>
      <c r="N1503" s="840"/>
      <c r="W1503" s="356"/>
      <c r="AB1503" s="98">
        <f t="shared" si="25"/>
        <v>0</v>
      </c>
    </row>
    <row r="1504" spans="1:28" ht="36">
      <c r="A1504" s="313"/>
      <c r="B1504" s="144">
        <v>1463</v>
      </c>
      <c r="C1504" s="212" t="s">
        <v>2241</v>
      </c>
      <c r="D1504" s="211" t="s">
        <v>2393</v>
      </c>
      <c r="E1504" s="211" t="s">
        <v>2394</v>
      </c>
      <c r="F1504" s="182">
        <v>0.5</v>
      </c>
      <c r="G1504" s="313" t="s">
        <v>2395</v>
      </c>
      <c r="H1504" s="221" t="s">
        <v>2127</v>
      </c>
      <c r="I1504" s="221">
        <v>3</v>
      </c>
      <c r="J1504" s="313" t="s">
        <v>2396</v>
      </c>
      <c r="K1504" s="870" t="s">
        <v>2397</v>
      </c>
      <c r="L1504" s="313">
        <v>13901801265</v>
      </c>
      <c r="M1504" s="313">
        <v>3</v>
      </c>
      <c r="N1504" s="221">
        <v>6</v>
      </c>
      <c r="W1504" s="313" t="s">
        <v>2398</v>
      </c>
      <c r="AB1504" s="98">
        <f t="shared" si="25"/>
        <v>0</v>
      </c>
    </row>
    <row r="1505" spans="1:28" ht="36">
      <c r="A1505" s="313"/>
      <c r="B1505" s="144">
        <v>1464</v>
      </c>
      <c r="C1505" s="212" t="s">
        <v>2241</v>
      </c>
      <c r="D1505" s="211" t="s">
        <v>2399</v>
      </c>
      <c r="E1505" s="211" t="s">
        <v>2400</v>
      </c>
      <c r="F1505" s="182">
        <v>0.2</v>
      </c>
      <c r="G1505" s="313" t="s">
        <v>69</v>
      </c>
      <c r="H1505" s="221" t="s">
        <v>1738</v>
      </c>
      <c r="I1505" s="221">
        <v>1.2</v>
      </c>
      <c r="J1505" s="313" t="s">
        <v>2401</v>
      </c>
      <c r="K1505" s="870" t="s">
        <v>2402</v>
      </c>
      <c r="L1505" s="313">
        <v>13564278059</v>
      </c>
      <c r="M1505" s="313">
        <v>1.2</v>
      </c>
      <c r="N1505" s="221">
        <v>4.8</v>
      </c>
      <c r="W1505" s="313" t="s">
        <v>2403</v>
      </c>
      <c r="AB1505" s="98">
        <f t="shared" si="25"/>
        <v>-2.4</v>
      </c>
    </row>
    <row r="1506" spans="1:28" ht="13.5" customHeight="1">
      <c r="A1506" s="313"/>
      <c r="B1506" s="144">
        <v>1465</v>
      </c>
      <c r="C1506" s="212" t="s">
        <v>2241</v>
      </c>
      <c r="D1506" s="407" t="s">
        <v>2404</v>
      </c>
      <c r="E1506" s="211" t="s">
        <v>2405</v>
      </c>
      <c r="F1506" s="182">
        <v>2</v>
      </c>
      <c r="G1506" s="313" t="s">
        <v>35</v>
      </c>
      <c r="H1506" s="858" t="s">
        <v>1692</v>
      </c>
      <c r="I1506" s="858">
        <v>8.5</v>
      </c>
      <c r="J1506" s="332" t="s">
        <v>2406</v>
      </c>
      <c r="K1506" s="332" t="s">
        <v>2407</v>
      </c>
      <c r="L1506" s="332">
        <v>13816948615</v>
      </c>
      <c r="M1506" s="332">
        <v>17</v>
      </c>
      <c r="N1506" s="858">
        <v>34</v>
      </c>
      <c r="W1506" s="332" t="s">
        <v>2408</v>
      </c>
      <c r="AB1506" s="98">
        <f t="shared" si="25"/>
        <v>0</v>
      </c>
    </row>
    <row r="1507" spans="1:28" ht="13.5">
      <c r="A1507" s="313"/>
      <c r="B1507" s="144">
        <v>1466</v>
      </c>
      <c r="C1507" s="212" t="s">
        <v>2241</v>
      </c>
      <c r="D1507" s="413"/>
      <c r="E1507" s="211" t="s">
        <v>2405</v>
      </c>
      <c r="F1507" s="182">
        <v>2</v>
      </c>
      <c r="G1507" s="313" t="s">
        <v>35</v>
      </c>
      <c r="H1507" s="859"/>
      <c r="I1507" s="859">
        <v>8.5</v>
      </c>
      <c r="J1507" s="356"/>
      <c r="K1507" s="356"/>
      <c r="L1507" s="356"/>
      <c r="M1507" s="356"/>
      <c r="N1507" s="859"/>
      <c r="W1507" s="356"/>
      <c r="AB1507" s="98">
        <f t="shared" si="25"/>
        <v>0</v>
      </c>
    </row>
    <row r="1508" spans="1:28" ht="36">
      <c r="A1508" s="369"/>
      <c r="B1508" s="144">
        <v>1467</v>
      </c>
      <c r="C1508" s="212" t="s">
        <v>2241</v>
      </c>
      <c r="D1508" s="368" t="s">
        <v>2409</v>
      </c>
      <c r="E1508" s="368" t="s">
        <v>1434</v>
      </c>
      <c r="F1508" s="182">
        <v>3</v>
      </c>
      <c r="G1508" s="369" t="s">
        <v>35</v>
      </c>
      <c r="H1508" s="861" t="s">
        <v>1125</v>
      </c>
      <c r="I1508" s="861">
        <v>11</v>
      </c>
      <c r="J1508" s="369" t="s">
        <v>2410</v>
      </c>
      <c r="K1508" s="871" t="s">
        <v>2411</v>
      </c>
      <c r="L1508" s="369">
        <v>13621634653</v>
      </c>
      <c r="M1508" s="369">
        <v>10.92</v>
      </c>
      <c r="N1508" s="46">
        <v>21.84</v>
      </c>
      <c r="W1508" s="369" t="s">
        <v>2412</v>
      </c>
      <c r="AB1508" s="98">
        <f t="shared" si="25"/>
        <v>0</v>
      </c>
    </row>
    <row r="1509" spans="1:28" ht="24">
      <c r="A1509" s="313"/>
      <c r="B1509" s="144">
        <v>1468</v>
      </c>
      <c r="C1509" s="212" t="s">
        <v>2241</v>
      </c>
      <c r="D1509" s="211" t="s">
        <v>2413</v>
      </c>
      <c r="E1509" s="211" t="s">
        <v>2414</v>
      </c>
      <c r="F1509" s="182">
        <v>4</v>
      </c>
      <c r="G1509" s="313" t="s">
        <v>35</v>
      </c>
      <c r="H1509" s="221" t="s">
        <v>1125</v>
      </c>
      <c r="I1509" s="221">
        <v>13.5</v>
      </c>
      <c r="J1509" s="313" t="s">
        <v>2415</v>
      </c>
      <c r="K1509" s="870" t="s">
        <v>2416</v>
      </c>
      <c r="L1509" s="313" t="s">
        <v>2417</v>
      </c>
      <c r="M1509" s="313">
        <v>13.5</v>
      </c>
      <c r="N1509" s="221">
        <v>27</v>
      </c>
      <c r="W1509" s="313"/>
      <c r="AB1509" s="98">
        <f t="shared" si="25"/>
        <v>0</v>
      </c>
    </row>
    <row r="1510" spans="1:28" ht="13.5" customHeight="1">
      <c r="A1510" s="144"/>
      <c r="B1510" s="144">
        <v>1469</v>
      </c>
      <c r="C1510" s="212" t="s">
        <v>2241</v>
      </c>
      <c r="D1510" s="407" t="s">
        <v>2418</v>
      </c>
      <c r="E1510" t="s">
        <v>2419</v>
      </c>
      <c r="F1510" s="182">
        <v>1</v>
      </c>
      <c r="G1510" s="144" t="s">
        <v>35</v>
      </c>
      <c r="H1510" s="332" t="s">
        <v>1675</v>
      </c>
      <c r="I1510" s="313">
        <v>6</v>
      </c>
      <c r="J1510" s="332" t="s">
        <v>2420</v>
      </c>
      <c r="K1510" s="332" t="s">
        <v>2421</v>
      </c>
      <c r="L1510" s="332">
        <v>18018511226</v>
      </c>
      <c r="M1510" s="432">
        <f>SUM(I1510:I1516)</f>
        <v>44.5</v>
      </c>
      <c r="N1510" s="839">
        <v>89.64</v>
      </c>
      <c r="W1510" s="332"/>
      <c r="AB1510" s="98">
        <f t="shared" si="25"/>
        <v>-0.6400000000000006</v>
      </c>
    </row>
    <row r="1511" spans="1:28" ht="13.5">
      <c r="A1511" s="144"/>
      <c r="B1511" s="144">
        <v>1470</v>
      </c>
      <c r="C1511" s="212" t="s">
        <v>2241</v>
      </c>
      <c r="D1511" s="410"/>
      <c r="E1511" t="s">
        <v>2419</v>
      </c>
      <c r="F1511" s="182">
        <v>1</v>
      </c>
      <c r="G1511" s="144" t="s">
        <v>35</v>
      </c>
      <c r="H1511" s="355"/>
      <c r="I1511" s="313">
        <v>6</v>
      </c>
      <c r="J1511" s="355"/>
      <c r="K1511" s="355"/>
      <c r="L1511" s="355"/>
      <c r="M1511" s="435"/>
      <c r="N1511" s="849"/>
      <c r="W1511" s="355"/>
      <c r="AB1511" s="98">
        <f t="shared" si="25"/>
        <v>0</v>
      </c>
    </row>
    <row r="1512" spans="1:28" ht="13.5">
      <c r="A1512" s="144"/>
      <c r="B1512" s="144">
        <v>1471</v>
      </c>
      <c r="C1512" s="212" t="s">
        <v>2241</v>
      </c>
      <c r="D1512" s="410"/>
      <c r="E1512" t="s">
        <v>2419</v>
      </c>
      <c r="F1512" s="182">
        <v>1</v>
      </c>
      <c r="G1512" s="144" t="s">
        <v>35</v>
      </c>
      <c r="H1512" s="355"/>
      <c r="I1512" s="313">
        <v>6</v>
      </c>
      <c r="J1512" s="355"/>
      <c r="K1512" s="355"/>
      <c r="L1512" s="355"/>
      <c r="M1512" s="435"/>
      <c r="N1512" s="849"/>
      <c r="W1512" s="355"/>
      <c r="AB1512" s="98">
        <f t="shared" si="25"/>
        <v>0</v>
      </c>
    </row>
    <row r="1513" spans="1:28" ht="13.5">
      <c r="A1513" s="144"/>
      <c r="B1513" s="144">
        <v>1472</v>
      </c>
      <c r="C1513" s="212" t="s">
        <v>2241</v>
      </c>
      <c r="D1513" s="410"/>
      <c r="E1513" t="s">
        <v>2419</v>
      </c>
      <c r="F1513" s="182">
        <v>1</v>
      </c>
      <c r="G1513" s="144" t="s">
        <v>35</v>
      </c>
      <c r="H1513" s="355"/>
      <c r="I1513" s="313">
        <v>6</v>
      </c>
      <c r="J1513" s="355"/>
      <c r="K1513" s="355"/>
      <c r="L1513" s="355"/>
      <c r="M1513" s="435"/>
      <c r="N1513" s="849"/>
      <c r="W1513" s="355"/>
      <c r="AB1513" s="98">
        <f t="shared" si="25"/>
        <v>0</v>
      </c>
    </row>
    <row r="1514" spans="1:28" ht="13.5">
      <c r="A1514" s="144"/>
      <c r="B1514" s="144">
        <v>1473</v>
      </c>
      <c r="C1514" s="212" t="s">
        <v>2241</v>
      </c>
      <c r="D1514" s="410"/>
      <c r="E1514" t="s">
        <v>2419</v>
      </c>
      <c r="F1514" s="182">
        <v>1</v>
      </c>
      <c r="G1514" s="144" t="s">
        <v>35</v>
      </c>
      <c r="H1514" s="355"/>
      <c r="I1514" s="313">
        <v>6</v>
      </c>
      <c r="J1514" s="355"/>
      <c r="K1514" s="355"/>
      <c r="L1514" s="355"/>
      <c r="M1514" s="435"/>
      <c r="N1514" s="849"/>
      <c r="W1514" s="355"/>
      <c r="AB1514" s="98">
        <f aca="true" t="shared" si="26" ref="AB1514:AB1577">M1514*2-N1514</f>
        <v>0</v>
      </c>
    </row>
    <row r="1515" spans="1:28" ht="13.5">
      <c r="A1515" s="144"/>
      <c r="B1515" s="144">
        <v>1474</v>
      </c>
      <c r="C1515" s="212" t="s">
        <v>2241</v>
      </c>
      <c r="D1515" s="410"/>
      <c r="E1515" t="s">
        <v>2419</v>
      </c>
      <c r="F1515" s="182">
        <v>1</v>
      </c>
      <c r="G1515" s="144" t="s">
        <v>35</v>
      </c>
      <c r="H1515" s="355"/>
      <c r="I1515" s="313">
        <v>6</v>
      </c>
      <c r="J1515" s="355"/>
      <c r="K1515" s="355"/>
      <c r="L1515" s="355"/>
      <c r="M1515" s="435"/>
      <c r="N1515" s="849"/>
      <c r="W1515" s="355"/>
      <c r="AB1515" s="98">
        <f t="shared" si="26"/>
        <v>0</v>
      </c>
    </row>
    <row r="1516" spans="1:28" ht="13.5">
      <c r="A1516" s="144"/>
      <c r="B1516" s="144">
        <v>1475</v>
      </c>
      <c r="C1516" s="212" t="s">
        <v>2241</v>
      </c>
      <c r="D1516" s="413"/>
      <c r="E1516" t="s">
        <v>2422</v>
      </c>
      <c r="F1516" s="182">
        <v>2</v>
      </c>
      <c r="G1516" s="144" t="s">
        <v>35</v>
      </c>
      <c r="H1516" s="356"/>
      <c r="I1516" s="313">
        <v>8.5</v>
      </c>
      <c r="J1516" s="356"/>
      <c r="K1516" s="356"/>
      <c r="L1516" s="356"/>
      <c r="M1516" s="433"/>
      <c r="N1516" s="840"/>
      <c r="W1516" s="356"/>
      <c r="AB1516" s="98">
        <f t="shared" si="26"/>
        <v>0</v>
      </c>
    </row>
    <row r="1517" spans="1:28" ht="24">
      <c r="A1517" s="212"/>
      <c r="B1517" s="144">
        <v>1476</v>
      </c>
      <c r="C1517" s="212" t="s">
        <v>2241</v>
      </c>
      <c r="D1517" s="407" t="s">
        <v>2423</v>
      </c>
      <c r="E1517" s="211" t="s">
        <v>2424</v>
      </c>
      <c r="F1517" s="182">
        <v>0.5</v>
      </c>
      <c r="G1517" s="313" t="s">
        <v>35</v>
      </c>
      <c r="H1517" s="866" t="s">
        <v>2425</v>
      </c>
      <c r="I1517" s="222">
        <v>3</v>
      </c>
      <c r="J1517" s="313" t="s">
        <v>2426</v>
      </c>
      <c r="K1517" s="432" t="s">
        <v>2427</v>
      </c>
      <c r="L1517" s="432">
        <v>18918193110</v>
      </c>
      <c r="M1517" s="432">
        <f>SUM(I1517:I1522)</f>
        <v>42</v>
      </c>
      <c r="N1517" s="839">
        <v>129.88</v>
      </c>
      <c r="W1517" s="332"/>
      <c r="AB1517" s="98">
        <f t="shared" si="26"/>
        <v>-45.879999999999995</v>
      </c>
    </row>
    <row r="1518" spans="1:28" ht="24">
      <c r="A1518" s="212"/>
      <c r="B1518" s="144">
        <v>1477</v>
      </c>
      <c r="C1518" s="212" t="s">
        <v>2241</v>
      </c>
      <c r="D1518" s="410"/>
      <c r="E1518" s="211" t="s">
        <v>2428</v>
      </c>
      <c r="F1518" s="182">
        <v>0.5</v>
      </c>
      <c r="G1518" s="313" t="s">
        <v>35</v>
      </c>
      <c r="H1518" s="867"/>
      <c r="I1518" s="222">
        <v>3</v>
      </c>
      <c r="J1518" s="313" t="s">
        <v>2426</v>
      </c>
      <c r="K1518" s="435"/>
      <c r="L1518" s="435"/>
      <c r="M1518" s="435"/>
      <c r="N1518" s="849"/>
      <c r="W1518" s="355"/>
      <c r="AB1518" s="98">
        <f t="shared" si="26"/>
        <v>0</v>
      </c>
    </row>
    <row r="1519" spans="1:28" ht="24">
      <c r="A1519" s="212"/>
      <c r="B1519" s="144">
        <v>1478</v>
      </c>
      <c r="C1519" s="212" t="s">
        <v>2241</v>
      </c>
      <c r="D1519" s="410"/>
      <c r="E1519" s="211" t="s">
        <v>2429</v>
      </c>
      <c r="F1519" s="182">
        <v>0.5</v>
      </c>
      <c r="G1519" s="313" t="s">
        <v>35</v>
      </c>
      <c r="H1519" s="867"/>
      <c r="I1519" s="222">
        <v>3</v>
      </c>
      <c r="J1519" s="313" t="s">
        <v>2426</v>
      </c>
      <c r="K1519" s="435"/>
      <c r="L1519" s="435"/>
      <c r="M1519" s="435"/>
      <c r="N1519" s="849"/>
      <c r="W1519" s="355"/>
      <c r="AB1519" s="98">
        <f t="shared" si="26"/>
        <v>0</v>
      </c>
    </row>
    <row r="1520" spans="1:28" ht="24">
      <c r="A1520" s="212"/>
      <c r="B1520" s="144">
        <v>1479</v>
      </c>
      <c r="C1520" s="212" t="s">
        <v>2241</v>
      </c>
      <c r="D1520" s="410"/>
      <c r="E1520" s="211" t="s">
        <v>2430</v>
      </c>
      <c r="F1520" s="182">
        <v>3</v>
      </c>
      <c r="G1520" s="313" t="s">
        <v>35</v>
      </c>
      <c r="H1520" s="867"/>
      <c r="I1520" s="222">
        <v>11</v>
      </c>
      <c r="J1520" s="313" t="s">
        <v>2431</v>
      </c>
      <c r="K1520" s="435"/>
      <c r="L1520" s="435"/>
      <c r="M1520" s="435"/>
      <c r="N1520" s="849"/>
      <c r="W1520" s="355"/>
      <c r="AB1520" s="98">
        <f t="shared" si="26"/>
        <v>0</v>
      </c>
    </row>
    <row r="1521" spans="1:28" ht="24">
      <c r="A1521" s="212"/>
      <c r="B1521" s="144">
        <v>1480</v>
      </c>
      <c r="C1521" s="212" t="s">
        <v>2241</v>
      </c>
      <c r="D1521" s="410"/>
      <c r="E1521" s="211" t="s">
        <v>2432</v>
      </c>
      <c r="F1521" s="182">
        <v>3</v>
      </c>
      <c r="G1521" s="313" t="s">
        <v>35</v>
      </c>
      <c r="H1521" s="867"/>
      <c r="I1521" s="222">
        <v>11</v>
      </c>
      <c r="J1521" s="313" t="s">
        <v>2431</v>
      </c>
      <c r="K1521" s="435"/>
      <c r="L1521" s="435"/>
      <c r="M1521" s="435"/>
      <c r="N1521" s="849"/>
      <c r="W1521" s="355"/>
      <c r="AB1521" s="98">
        <f t="shared" si="26"/>
        <v>0</v>
      </c>
    </row>
    <row r="1522" spans="1:28" ht="24">
      <c r="A1522" s="212"/>
      <c r="B1522" s="144">
        <v>1481</v>
      </c>
      <c r="C1522" s="212" t="s">
        <v>2241</v>
      </c>
      <c r="D1522" s="413"/>
      <c r="E1522" s="211" t="s">
        <v>2433</v>
      </c>
      <c r="F1522" s="182">
        <v>3</v>
      </c>
      <c r="G1522" s="313" t="s">
        <v>35</v>
      </c>
      <c r="H1522" s="868"/>
      <c r="I1522" s="222">
        <v>11</v>
      </c>
      <c r="J1522" s="313" t="s">
        <v>2431</v>
      </c>
      <c r="K1522" s="433"/>
      <c r="L1522" s="433"/>
      <c r="M1522" s="433"/>
      <c r="N1522" s="840"/>
      <c r="W1522" s="356"/>
      <c r="AB1522" s="98">
        <f t="shared" si="26"/>
        <v>0</v>
      </c>
    </row>
    <row r="1523" spans="1:28" ht="24">
      <c r="A1523" s="144"/>
      <c r="B1523" s="144">
        <v>1482</v>
      </c>
      <c r="C1523" s="212" t="s">
        <v>2241</v>
      </c>
      <c r="D1523" s="211" t="s">
        <v>2434</v>
      </c>
      <c r="E1523" s="211" t="s">
        <v>378</v>
      </c>
      <c r="F1523" s="182">
        <v>6</v>
      </c>
      <c r="G1523" s="144" t="s">
        <v>35</v>
      </c>
      <c r="H1523" s="869">
        <v>43753</v>
      </c>
      <c r="I1523" s="222">
        <v>16.5</v>
      </c>
      <c r="J1523" s="313" t="s">
        <v>2435</v>
      </c>
      <c r="K1523" s="144" t="s">
        <v>2436</v>
      </c>
      <c r="L1523" s="144">
        <v>13774475156</v>
      </c>
      <c r="M1523" s="144">
        <v>16.5</v>
      </c>
      <c r="N1523" s="222">
        <v>42.87</v>
      </c>
      <c r="W1523" s="313"/>
      <c r="AB1523" s="98">
        <f t="shared" si="26"/>
        <v>-9.869999999999997</v>
      </c>
    </row>
    <row r="1524" spans="1:28" ht="24" customHeight="1">
      <c r="A1524" s="144"/>
      <c r="B1524" s="144">
        <v>1483</v>
      </c>
      <c r="C1524" s="212" t="s">
        <v>2241</v>
      </c>
      <c r="D1524" s="407" t="s">
        <v>2437</v>
      </c>
      <c r="E1524" s="211" t="s">
        <v>2438</v>
      </c>
      <c r="F1524" s="182">
        <v>4</v>
      </c>
      <c r="G1524" s="332" t="s">
        <v>1982</v>
      </c>
      <c r="H1524" s="839" t="s">
        <v>2439</v>
      </c>
      <c r="I1524" s="222">
        <v>13.5</v>
      </c>
      <c r="J1524" s="332" t="s">
        <v>2440</v>
      </c>
      <c r="K1524" s="432" t="s">
        <v>2441</v>
      </c>
      <c r="L1524" s="432">
        <v>13817090603</v>
      </c>
      <c r="M1524" s="432">
        <f>SUM(I1524:I1528)</f>
        <v>46.5</v>
      </c>
      <c r="N1524" s="839">
        <v>105</v>
      </c>
      <c r="W1524" s="332"/>
      <c r="AB1524" s="98">
        <f t="shared" si="26"/>
        <v>-12</v>
      </c>
    </row>
    <row r="1525" spans="1:28" ht="13.5">
      <c r="A1525" s="144"/>
      <c r="B1525" s="144">
        <v>1484</v>
      </c>
      <c r="C1525" s="212" t="s">
        <v>2241</v>
      </c>
      <c r="D1525" s="410"/>
      <c r="E1525" s="211" t="s">
        <v>2438</v>
      </c>
      <c r="F1525" s="182">
        <v>4</v>
      </c>
      <c r="G1525" s="355"/>
      <c r="H1525" s="849"/>
      <c r="I1525" s="222">
        <v>13.5</v>
      </c>
      <c r="J1525" s="355"/>
      <c r="K1525" s="435"/>
      <c r="L1525" s="435"/>
      <c r="M1525" s="435"/>
      <c r="N1525" s="849"/>
      <c r="W1525" s="355"/>
      <c r="AB1525" s="98">
        <f t="shared" si="26"/>
        <v>0</v>
      </c>
    </row>
    <row r="1526" spans="1:28" ht="13.5">
      <c r="A1526" s="144"/>
      <c r="B1526" s="144">
        <v>1485</v>
      </c>
      <c r="C1526" s="212" t="s">
        <v>2241</v>
      </c>
      <c r="D1526" s="410"/>
      <c r="E1526" s="211" t="s">
        <v>2438</v>
      </c>
      <c r="F1526" s="182">
        <v>4</v>
      </c>
      <c r="G1526" s="355"/>
      <c r="H1526" s="849"/>
      <c r="I1526" s="222">
        <v>13.5</v>
      </c>
      <c r="J1526" s="355"/>
      <c r="K1526" s="435"/>
      <c r="L1526" s="435"/>
      <c r="M1526" s="435"/>
      <c r="N1526" s="849"/>
      <c r="W1526" s="355"/>
      <c r="AB1526" s="98">
        <f t="shared" si="26"/>
        <v>0</v>
      </c>
    </row>
    <row r="1527" spans="1:28" ht="13.5">
      <c r="A1527" s="144"/>
      <c r="B1527" s="144">
        <v>1486</v>
      </c>
      <c r="C1527" s="212" t="s">
        <v>2241</v>
      </c>
      <c r="D1527" s="410"/>
      <c r="E1527" s="211" t="s">
        <v>2442</v>
      </c>
      <c r="F1527" s="182">
        <v>0.5</v>
      </c>
      <c r="G1527" s="355"/>
      <c r="H1527" s="849"/>
      <c r="I1527" s="222">
        <v>3</v>
      </c>
      <c r="J1527" s="355"/>
      <c r="K1527" s="435"/>
      <c r="L1527" s="435"/>
      <c r="M1527" s="435"/>
      <c r="N1527" s="849"/>
      <c r="W1527" s="355"/>
      <c r="AB1527" s="98">
        <f t="shared" si="26"/>
        <v>0</v>
      </c>
    </row>
    <row r="1528" spans="1:28" ht="13.5">
      <c r="A1528" s="144"/>
      <c r="B1528" s="144">
        <v>1487</v>
      </c>
      <c r="C1528" s="212" t="s">
        <v>2241</v>
      </c>
      <c r="D1528" s="413"/>
      <c r="E1528" s="211" t="s">
        <v>2442</v>
      </c>
      <c r="F1528" s="182">
        <v>0.5</v>
      </c>
      <c r="G1528" s="356"/>
      <c r="H1528" s="840"/>
      <c r="I1528" s="222">
        <v>3</v>
      </c>
      <c r="J1528" s="356"/>
      <c r="K1528" s="433"/>
      <c r="L1528" s="433"/>
      <c r="M1528" s="433"/>
      <c r="N1528" s="840"/>
      <c r="W1528" s="356"/>
      <c r="AB1528" s="98">
        <f t="shared" si="26"/>
        <v>0</v>
      </c>
    </row>
    <row r="1529" spans="1:28" ht="13.5" customHeight="1">
      <c r="A1529" s="144"/>
      <c r="B1529" s="144">
        <v>1488</v>
      </c>
      <c r="C1529" s="212" t="s">
        <v>2241</v>
      </c>
      <c r="D1529" s="407" t="s">
        <v>2443</v>
      </c>
      <c r="E1529" s="211" t="s">
        <v>2444</v>
      </c>
      <c r="F1529" s="182">
        <v>6</v>
      </c>
      <c r="G1529" s="313" t="s">
        <v>1294</v>
      </c>
      <c r="H1529" s="839" t="s">
        <v>1558</v>
      </c>
      <c r="I1529" s="222">
        <v>16.5</v>
      </c>
      <c r="J1529" s="332" t="s">
        <v>2445</v>
      </c>
      <c r="K1529" s="332" t="s">
        <v>2446</v>
      </c>
      <c r="L1529" s="332" t="s">
        <v>2447</v>
      </c>
      <c r="M1529" s="872">
        <f>SUM(I1529:I1532)</f>
        <v>62.75</v>
      </c>
      <c r="N1529" s="222">
        <v>143</v>
      </c>
      <c r="W1529" s="332"/>
      <c r="AB1529" s="98">
        <f t="shared" si="26"/>
        <v>-17.5</v>
      </c>
    </row>
    <row r="1530" spans="1:28" ht="13.5">
      <c r="A1530" s="144"/>
      <c r="B1530" s="144">
        <v>1489</v>
      </c>
      <c r="C1530" s="212" t="s">
        <v>2241</v>
      </c>
      <c r="D1530" s="410"/>
      <c r="E1530" s="211" t="s">
        <v>2444</v>
      </c>
      <c r="F1530" s="182">
        <v>6</v>
      </c>
      <c r="G1530" s="313" t="s">
        <v>1294</v>
      </c>
      <c r="H1530" s="849"/>
      <c r="I1530" s="222">
        <v>16.5</v>
      </c>
      <c r="J1530" s="355"/>
      <c r="K1530" s="355"/>
      <c r="L1530" s="355"/>
      <c r="M1530" s="873"/>
      <c r="N1530" s="222"/>
      <c r="W1530" s="355"/>
      <c r="AB1530" s="98">
        <f t="shared" si="26"/>
        <v>0</v>
      </c>
    </row>
    <row r="1531" spans="1:28" ht="13.5">
      <c r="A1531" s="144"/>
      <c r="B1531" s="144">
        <v>1490</v>
      </c>
      <c r="C1531" s="212" t="s">
        <v>2241</v>
      </c>
      <c r="D1531" s="410"/>
      <c r="E1531" s="211" t="s">
        <v>2444</v>
      </c>
      <c r="F1531" s="182">
        <v>6</v>
      </c>
      <c r="G1531" s="313" t="s">
        <v>1294</v>
      </c>
      <c r="H1531" s="849"/>
      <c r="I1531" s="222">
        <v>16.5</v>
      </c>
      <c r="J1531" s="355"/>
      <c r="K1531" s="355"/>
      <c r="L1531" s="355"/>
      <c r="M1531" s="873"/>
      <c r="N1531" s="222"/>
      <c r="W1531" s="355"/>
      <c r="AB1531" s="98">
        <f t="shared" si="26"/>
        <v>0</v>
      </c>
    </row>
    <row r="1532" spans="1:28" ht="24">
      <c r="A1532" s="144"/>
      <c r="B1532" s="144">
        <v>1491</v>
      </c>
      <c r="C1532" s="212" t="s">
        <v>2241</v>
      </c>
      <c r="D1532" s="413"/>
      <c r="E1532" s="211" t="s">
        <v>2448</v>
      </c>
      <c r="F1532" s="182">
        <v>3.9</v>
      </c>
      <c r="G1532" s="313" t="s">
        <v>2449</v>
      </c>
      <c r="H1532" s="840"/>
      <c r="I1532" s="222">
        <v>13.25</v>
      </c>
      <c r="J1532" s="356"/>
      <c r="K1532" s="356"/>
      <c r="L1532" s="356"/>
      <c r="M1532" s="874"/>
      <c r="N1532" s="222"/>
      <c r="W1532" s="356"/>
      <c r="AB1532" s="98">
        <f t="shared" si="26"/>
        <v>0</v>
      </c>
    </row>
    <row r="1533" spans="1:28" ht="13.5" customHeight="1">
      <c r="A1533" s="144"/>
      <c r="B1533" s="144">
        <v>1492</v>
      </c>
      <c r="C1533" s="212" t="s">
        <v>2241</v>
      </c>
      <c r="D1533" s="407" t="s">
        <v>2450</v>
      </c>
      <c r="E1533" s="211" t="s">
        <v>332</v>
      </c>
      <c r="F1533" s="182">
        <v>4</v>
      </c>
      <c r="G1533" s="313" t="s">
        <v>35</v>
      </c>
      <c r="H1533" s="839" t="s">
        <v>2451</v>
      </c>
      <c r="I1533" s="222">
        <v>13.5</v>
      </c>
      <c r="J1533" s="875" t="s">
        <v>2452</v>
      </c>
      <c r="K1533" s="875" t="s">
        <v>2453</v>
      </c>
      <c r="L1533" s="875">
        <v>13391361035</v>
      </c>
      <c r="M1533" s="432">
        <f>13.5*3</f>
        <v>40.5</v>
      </c>
      <c r="N1533" s="839">
        <v>169.84</v>
      </c>
      <c r="W1533" s="332"/>
      <c r="AB1533" s="98">
        <f t="shared" si="26"/>
        <v>-88.84</v>
      </c>
    </row>
    <row r="1534" spans="1:28" ht="13.5">
      <c r="A1534" s="144"/>
      <c r="B1534" s="144">
        <v>1493</v>
      </c>
      <c r="C1534" s="212" t="s">
        <v>2241</v>
      </c>
      <c r="D1534" s="410"/>
      <c r="E1534" s="211" t="s">
        <v>332</v>
      </c>
      <c r="F1534" s="182">
        <v>4</v>
      </c>
      <c r="G1534" s="313" t="s">
        <v>35</v>
      </c>
      <c r="H1534" s="849"/>
      <c r="I1534" s="222">
        <v>13.5</v>
      </c>
      <c r="J1534" s="876"/>
      <c r="K1534" s="876"/>
      <c r="L1534" s="876"/>
      <c r="M1534" s="435"/>
      <c r="N1534" s="849"/>
      <c r="W1534" s="355"/>
      <c r="AB1534" s="98">
        <f t="shared" si="26"/>
        <v>0</v>
      </c>
    </row>
    <row r="1535" spans="1:28" ht="13.5">
      <c r="A1535" s="144"/>
      <c r="B1535" s="144">
        <v>1494</v>
      </c>
      <c r="C1535" s="212" t="s">
        <v>2241</v>
      </c>
      <c r="D1535" s="413"/>
      <c r="E1535" s="211" t="s">
        <v>332</v>
      </c>
      <c r="F1535" s="182">
        <v>4</v>
      </c>
      <c r="G1535" s="313" t="s">
        <v>35</v>
      </c>
      <c r="H1535" s="840"/>
      <c r="I1535" s="222">
        <v>13.5</v>
      </c>
      <c r="J1535" s="877"/>
      <c r="K1535" s="877"/>
      <c r="L1535" s="877"/>
      <c r="M1535" s="433"/>
      <c r="N1535" s="840"/>
      <c r="W1535" s="356"/>
      <c r="AB1535" s="98">
        <f t="shared" si="26"/>
        <v>0</v>
      </c>
    </row>
    <row r="1536" spans="1:28" s="126" customFormat="1" ht="13.5">
      <c r="A1536" s="362"/>
      <c r="B1536" s="144">
        <v>1495</v>
      </c>
      <c r="C1536" s="212" t="s">
        <v>2241</v>
      </c>
      <c r="D1536" s="772" t="s">
        <v>2454</v>
      </c>
      <c r="E1536" s="126" t="s">
        <v>74</v>
      </c>
      <c r="F1536" s="182">
        <v>4</v>
      </c>
      <c r="G1536" s="144" t="s">
        <v>1982</v>
      </c>
      <c r="H1536" s="432"/>
      <c r="I1536" s="46">
        <v>13.5</v>
      </c>
      <c r="J1536" s="432" t="s">
        <v>2455</v>
      </c>
      <c r="K1536" s="878" t="s">
        <v>2456</v>
      </c>
      <c r="L1536" s="332">
        <v>13761703243</v>
      </c>
      <c r="M1536" s="432">
        <v>100</v>
      </c>
      <c r="N1536" s="432">
        <v>200</v>
      </c>
      <c r="O1536" s="879"/>
      <c r="P1536" s="879"/>
      <c r="Q1536" s="879"/>
      <c r="R1536" s="879"/>
      <c r="S1536" s="879"/>
      <c r="T1536" s="879"/>
      <c r="U1536" s="879"/>
      <c r="V1536" s="879"/>
      <c r="W1536"/>
      <c r="AB1536" s="98">
        <f t="shared" si="26"/>
        <v>0</v>
      </c>
    </row>
    <row r="1537" spans="1:28" s="126" customFormat="1" ht="13.5">
      <c r="A1537" s="362"/>
      <c r="B1537" s="144">
        <v>1496</v>
      </c>
      <c r="C1537" s="212" t="s">
        <v>2241</v>
      </c>
      <c r="D1537" s="822"/>
      <c r="E1537" s="126" t="s">
        <v>74</v>
      </c>
      <c r="F1537" s="182">
        <v>4</v>
      </c>
      <c r="G1537" s="144" t="s">
        <v>1982</v>
      </c>
      <c r="H1537" s="435"/>
      <c r="I1537" s="46">
        <v>13.5</v>
      </c>
      <c r="J1537" s="435"/>
      <c r="K1537" s="892"/>
      <c r="L1537" s="355"/>
      <c r="M1537" s="435"/>
      <c r="N1537" s="435"/>
      <c r="O1537" s="879"/>
      <c r="P1537" s="879"/>
      <c r="Q1537" s="879"/>
      <c r="R1537" s="879"/>
      <c r="S1537" s="879"/>
      <c r="T1537" s="879"/>
      <c r="U1537" s="879"/>
      <c r="V1537" s="879"/>
      <c r="W1537"/>
      <c r="AB1537" s="98">
        <f t="shared" si="26"/>
        <v>0</v>
      </c>
    </row>
    <row r="1538" spans="1:28" s="126" customFormat="1" ht="13.5">
      <c r="A1538" s="362"/>
      <c r="B1538" s="144">
        <v>1497</v>
      </c>
      <c r="C1538" s="212" t="s">
        <v>2241</v>
      </c>
      <c r="D1538" s="822"/>
      <c r="E1538" s="126" t="s">
        <v>74</v>
      </c>
      <c r="F1538" s="182">
        <v>4</v>
      </c>
      <c r="G1538" s="144" t="s">
        <v>1982</v>
      </c>
      <c r="H1538" s="435"/>
      <c r="I1538" s="46">
        <v>13.5</v>
      </c>
      <c r="J1538" s="435"/>
      <c r="K1538" s="892"/>
      <c r="L1538" s="355"/>
      <c r="M1538" s="435"/>
      <c r="N1538" s="435"/>
      <c r="O1538" s="879"/>
      <c r="P1538" s="879"/>
      <c r="Q1538" s="879"/>
      <c r="R1538" s="879"/>
      <c r="S1538" s="879"/>
      <c r="T1538" s="879"/>
      <c r="U1538" s="879"/>
      <c r="V1538" s="879"/>
      <c r="W1538"/>
      <c r="AB1538" s="98">
        <f t="shared" si="26"/>
        <v>0</v>
      </c>
    </row>
    <row r="1539" spans="1:28" s="126" customFormat="1" ht="13.5">
      <c r="A1539" s="362"/>
      <c r="B1539" s="144">
        <v>1498</v>
      </c>
      <c r="C1539" s="212" t="s">
        <v>2241</v>
      </c>
      <c r="D1539" s="822"/>
      <c r="E1539" s="126" t="s">
        <v>74</v>
      </c>
      <c r="F1539" s="182">
        <v>4</v>
      </c>
      <c r="G1539" s="144" t="s">
        <v>1982</v>
      </c>
      <c r="H1539" s="435"/>
      <c r="I1539" s="46">
        <v>13.5</v>
      </c>
      <c r="J1539" s="435"/>
      <c r="K1539" s="892"/>
      <c r="L1539" s="355"/>
      <c r="M1539" s="435"/>
      <c r="N1539" s="435"/>
      <c r="O1539" s="879"/>
      <c r="P1539" s="879"/>
      <c r="Q1539" s="879"/>
      <c r="R1539" s="879"/>
      <c r="S1539" s="879"/>
      <c r="T1539" s="879"/>
      <c r="U1539" s="879"/>
      <c r="V1539" s="879"/>
      <c r="W1539"/>
      <c r="AB1539" s="98">
        <f t="shared" si="26"/>
        <v>0</v>
      </c>
    </row>
    <row r="1540" spans="1:28" s="126" customFormat="1" ht="13.5">
      <c r="A1540" s="362"/>
      <c r="B1540" s="144">
        <v>1499</v>
      </c>
      <c r="C1540" s="212" t="s">
        <v>2241</v>
      </c>
      <c r="D1540" s="822"/>
      <c r="E1540" s="126" t="s">
        <v>74</v>
      </c>
      <c r="F1540" s="182">
        <v>4</v>
      </c>
      <c r="G1540" s="144" t="s">
        <v>1982</v>
      </c>
      <c r="H1540" s="435"/>
      <c r="I1540" s="46">
        <v>13.5</v>
      </c>
      <c r="J1540" s="435"/>
      <c r="K1540" s="892"/>
      <c r="L1540" s="355"/>
      <c r="M1540" s="435"/>
      <c r="N1540" s="435"/>
      <c r="O1540" s="879"/>
      <c r="P1540" s="879"/>
      <c r="Q1540" s="879"/>
      <c r="R1540" s="879"/>
      <c r="S1540" s="879"/>
      <c r="T1540" s="879"/>
      <c r="U1540" s="879"/>
      <c r="V1540" s="879"/>
      <c r="W1540"/>
      <c r="AB1540" s="98">
        <f t="shared" si="26"/>
        <v>0</v>
      </c>
    </row>
    <row r="1541" spans="1:28" s="126" customFormat="1" ht="13.5">
      <c r="A1541" s="362"/>
      <c r="B1541" s="144">
        <v>1500</v>
      </c>
      <c r="C1541" s="212" t="s">
        <v>2241</v>
      </c>
      <c r="D1541" s="822"/>
      <c r="E1541" s="126" t="s">
        <v>1601</v>
      </c>
      <c r="F1541" s="182">
        <v>4</v>
      </c>
      <c r="G1541" s="144" t="s">
        <v>1982</v>
      </c>
      <c r="H1541" s="435"/>
      <c r="I1541" s="46">
        <v>13.5</v>
      </c>
      <c r="J1541" s="435"/>
      <c r="K1541" s="892"/>
      <c r="L1541" s="355"/>
      <c r="M1541" s="435"/>
      <c r="N1541" s="435"/>
      <c r="O1541" s="879"/>
      <c r="P1541" s="879"/>
      <c r="Q1541" s="879"/>
      <c r="R1541" s="879"/>
      <c r="S1541" s="879"/>
      <c r="T1541" s="879"/>
      <c r="U1541" s="879"/>
      <c r="V1541" s="879"/>
      <c r="W1541"/>
      <c r="AB1541" s="98">
        <f t="shared" si="26"/>
        <v>0</v>
      </c>
    </row>
    <row r="1542" spans="1:28" s="126" customFormat="1" ht="13.5">
      <c r="A1542" s="362"/>
      <c r="B1542" s="144">
        <v>1501</v>
      </c>
      <c r="C1542" s="212" t="s">
        <v>2241</v>
      </c>
      <c r="D1542" s="822"/>
      <c r="E1542" s="126" t="s">
        <v>1601</v>
      </c>
      <c r="F1542" s="182">
        <v>4</v>
      </c>
      <c r="G1542" s="144" t="s">
        <v>1982</v>
      </c>
      <c r="H1542" s="435"/>
      <c r="I1542" s="46">
        <v>13.5</v>
      </c>
      <c r="J1542" s="435"/>
      <c r="K1542" s="892"/>
      <c r="L1542" s="355"/>
      <c r="M1542" s="435"/>
      <c r="N1542" s="435"/>
      <c r="O1542" s="879"/>
      <c r="P1542" s="879"/>
      <c r="Q1542" s="879"/>
      <c r="R1542" s="879"/>
      <c r="S1542" s="879"/>
      <c r="T1542" s="879"/>
      <c r="U1542" s="879"/>
      <c r="V1542" s="879"/>
      <c r="W1542"/>
      <c r="AB1542" s="98">
        <f t="shared" si="26"/>
        <v>0</v>
      </c>
    </row>
    <row r="1543" spans="1:28" s="126" customFormat="1" ht="13.5">
      <c r="A1543" s="362"/>
      <c r="B1543" s="144">
        <v>1502</v>
      </c>
      <c r="C1543" s="212" t="s">
        <v>2241</v>
      </c>
      <c r="D1543" s="823"/>
      <c r="E1543" s="126" t="s">
        <v>1601</v>
      </c>
      <c r="F1543" s="182">
        <v>4</v>
      </c>
      <c r="G1543" s="144" t="s">
        <v>1982</v>
      </c>
      <c r="H1543" s="433"/>
      <c r="I1543" s="46">
        <v>13.5</v>
      </c>
      <c r="J1543" s="433"/>
      <c r="K1543" s="893"/>
      <c r="L1543" s="356"/>
      <c r="M1543" s="433"/>
      <c r="N1543" s="433"/>
      <c r="O1543" s="879"/>
      <c r="P1543" s="879"/>
      <c r="Q1543" s="879"/>
      <c r="R1543" s="879"/>
      <c r="S1543" s="879"/>
      <c r="T1543" s="879"/>
      <c r="U1543" s="879"/>
      <c r="V1543" s="879"/>
      <c r="W1543"/>
      <c r="AB1543" s="98">
        <f t="shared" si="26"/>
        <v>0</v>
      </c>
    </row>
    <row r="1544" spans="1:28" ht="24">
      <c r="A1544" s="144"/>
      <c r="B1544" s="144">
        <v>1503</v>
      </c>
      <c r="C1544" s="212" t="s">
        <v>2241</v>
      </c>
      <c r="D1544" s="211" t="s">
        <v>2457</v>
      </c>
      <c r="E1544" s="211" t="s">
        <v>2458</v>
      </c>
      <c r="F1544" s="182">
        <v>1.5</v>
      </c>
      <c r="G1544" s="313" t="s">
        <v>35</v>
      </c>
      <c r="H1544" s="222" t="s">
        <v>2459</v>
      </c>
      <c r="I1544" s="222">
        <v>7.25</v>
      </c>
      <c r="J1544" s="313" t="s">
        <v>2460</v>
      </c>
      <c r="K1544" s="144" t="s">
        <v>2461</v>
      </c>
      <c r="L1544" s="144">
        <v>13564409190</v>
      </c>
      <c r="M1544" s="144">
        <v>7.25</v>
      </c>
      <c r="N1544" s="222">
        <v>16.9</v>
      </c>
      <c r="W1544" s="313"/>
      <c r="AB1544" s="98">
        <f t="shared" si="26"/>
        <v>-2.3999999999999986</v>
      </c>
    </row>
    <row r="1545" spans="1:28" s="127" customFormat="1" ht="36">
      <c r="A1545" s="880"/>
      <c r="B1545" s="144">
        <v>1504</v>
      </c>
      <c r="C1545" s="881" t="s">
        <v>2241</v>
      </c>
      <c r="D1545" s="882" t="s">
        <v>2462</v>
      </c>
      <c r="E1545" s="883" t="s">
        <v>934</v>
      </c>
      <c r="F1545" s="182">
        <v>2</v>
      </c>
      <c r="G1545" t="s">
        <v>35</v>
      </c>
      <c r="H1545" s="884" t="s">
        <v>921</v>
      </c>
      <c r="I1545" s="894">
        <v>8.5</v>
      </c>
      <c r="J1545" s="895" t="s">
        <v>2463</v>
      </c>
      <c r="K1545" s="880" t="s">
        <v>2464</v>
      </c>
      <c r="L1545" s="880">
        <v>15800534009</v>
      </c>
      <c r="M1545" s="896">
        <v>16.14</v>
      </c>
      <c r="N1545" s="884">
        <v>32.28</v>
      </c>
      <c r="O1545" s="897"/>
      <c r="P1545" s="897"/>
      <c r="Q1545" s="897"/>
      <c r="R1545" s="897"/>
      <c r="S1545" s="897"/>
      <c r="T1545" s="897"/>
      <c r="U1545" s="897"/>
      <c r="V1545" s="897"/>
      <c r="W1545" t="s">
        <v>2465</v>
      </c>
      <c r="AB1545" s="98">
        <f t="shared" si="26"/>
        <v>0</v>
      </c>
    </row>
    <row r="1546" spans="1:28" s="127" customFormat="1" ht="36">
      <c r="A1546" s="880"/>
      <c r="B1546" s="144">
        <v>1505</v>
      </c>
      <c r="C1546" s="881" t="s">
        <v>2241</v>
      </c>
      <c r="D1546" s="885"/>
      <c r="E1546" s="883" t="s">
        <v>934</v>
      </c>
      <c r="F1546" s="182">
        <v>2</v>
      </c>
      <c r="G1546" t="s">
        <v>35</v>
      </c>
      <c r="H1546" s="886"/>
      <c r="I1546" s="894">
        <v>8.5</v>
      </c>
      <c r="J1546" s="895" t="s">
        <v>2463</v>
      </c>
      <c r="K1546" s="880" t="s">
        <v>2464</v>
      </c>
      <c r="L1546" s="880">
        <v>15800534009</v>
      </c>
      <c r="M1546" s="898"/>
      <c r="N1546" s="886"/>
      <c r="O1546" s="897"/>
      <c r="P1546" s="897"/>
      <c r="Q1546" s="897"/>
      <c r="R1546" s="897"/>
      <c r="S1546" s="897"/>
      <c r="T1546" s="897"/>
      <c r="U1546" s="897"/>
      <c r="V1546" s="897"/>
      <c r="W1546"/>
      <c r="AB1546" s="98">
        <f t="shared" si="26"/>
        <v>0</v>
      </c>
    </row>
    <row r="1547" spans="1:28" ht="13.5">
      <c r="A1547" s="144"/>
      <c r="B1547" s="144">
        <v>1506</v>
      </c>
      <c r="C1547" s="212" t="s">
        <v>2241</v>
      </c>
      <c r="D1547" s="407" t="s">
        <v>2466</v>
      </c>
      <c r="E1547" t="s">
        <v>2467</v>
      </c>
      <c r="F1547" s="182">
        <v>10</v>
      </c>
      <c r="G1547" s="313" t="s">
        <v>35</v>
      </c>
      <c r="H1547" s="332" t="s">
        <v>1427</v>
      </c>
      <c r="I1547" s="221">
        <v>22.5</v>
      </c>
      <c r="J1547" s="432" t="s">
        <v>2468</v>
      </c>
      <c r="K1547" s="432" t="s">
        <v>2469</v>
      </c>
      <c r="L1547" s="432">
        <v>18916529878</v>
      </c>
      <c r="M1547" s="432">
        <f>SUM(I1547:I1548)</f>
        <v>42</v>
      </c>
      <c r="N1547" s="332">
        <v>84</v>
      </c>
      <c r="W1547" s="332"/>
      <c r="AB1547" s="98">
        <f t="shared" si="26"/>
        <v>0</v>
      </c>
    </row>
    <row r="1548" spans="1:28" ht="13.5">
      <c r="A1548" s="144"/>
      <c r="B1548" s="144">
        <v>1507</v>
      </c>
      <c r="C1548" s="212" t="s">
        <v>2241</v>
      </c>
      <c r="D1548" s="413"/>
      <c r="E1548" t="s">
        <v>2470</v>
      </c>
      <c r="F1548" s="182">
        <v>8</v>
      </c>
      <c r="G1548" s="313" t="s">
        <v>35</v>
      </c>
      <c r="H1548" s="356"/>
      <c r="I1548" s="221">
        <v>19.5</v>
      </c>
      <c r="J1548" s="433"/>
      <c r="K1548" s="433"/>
      <c r="L1548" s="433"/>
      <c r="M1548" s="433"/>
      <c r="N1548" s="356"/>
      <c r="W1548" s="356"/>
      <c r="AB1548" s="98">
        <f t="shared" si="26"/>
        <v>0</v>
      </c>
    </row>
    <row r="1549" spans="1:28" ht="13.5">
      <c r="A1549" s="144"/>
      <c r="B1549" s="144">
        <v>1508</v>
      </c>
      <c r="C1549" s="212" t="s">
        <v>2241</v>
      </c>
      <c r="D1549" s="212" t="s">
        <v>2471</v>
      </c>
      <c r="E1549" s="212" t="s">
        <v>2472</v>
      </c>
      <c r="F1549" s="182">
        <v>1</v>
      </c>
      <c r="G1549" s="313" t="s">
        <v>69</v>
      </c>
      <c r="H1549" s="221" t="s">
        <v>2190</v>
      </c>
      <c r="I1549" s="221">
        <v>6</v>
      </c>
      <c r="J1549" s="144" t="s">
        <v>2473</v>
      </c>
      <c r="K1549" s="144" t="s">
        <v>2474</v>
      </c>
      <c r="L1549" s="144">
        <v>13381960021</v>
      </c>
      <c r="M1549" s="313">
        <v>6</v>
      </c>
      <c r="N1549" s="46">
        <v>16.65</v>
      </c>
      <c r="W1549" s="313"/>
      <c r="AB1549" s="98">
        <f t="shared" si="26"/>
        <v>-4.649999999999999</v>
      </c>
    </row>
    <row r="1550" spans="1:28" ht="13.5">
      <c r="A1550" s="144"/>
      <c r="B1550" s="144">
        <v>1509</v>
      </c>
      <c r="C1550" s="212" t="s">
        <v>2241</v>
      </c>
      <c r="D1550" s="212" t="s">
        <v>2475</v>
      </c>
      <c r="E1550" s="212" t="s">
        <v>2476</v>
      </c>
      <c r="F1550" s="182">
        <v>0.5</v>
      </c>
      <c r="G1550" s="313" t="s">
        <v>35</v>
      </c>
      <c r="H1550" s="221" t="s">
        <v>2127</v>
      </c>
      <c r="I1550" s="221">
        <v>3</v>
      </c>
      <c r="J1550" s="144" t="s">
        <v>2477</v>
      </c>
      <c r="K1550" s="313" t="s">
        <v>2478</v>
      </c>
      <c r="L1550" s="144">
        <v>13651630290</v>
      </c>
      <c r="M1550" s="313">
        <v>3</v>
      </c>
      <c r="N1550" s="221">
        <v>12.5</v>
      </c>
      <c r="W1550" s="313"/>
      <c r="AB1550" s="98">
        <f t="shared" si="26"/>
        <v>-6.5</v>
      </c>
    </row>
    <row r="1551" spans="1:28" ht="13.5">
      <c r="A1551" s="144"/>
      <c r="B1551" s="144">
        <v>1510</v>
      </c>
      <c r="C1551" s="212" t="s">
        <v>2241</v>
      </c>
      <c r="D1551" s="772" t="s">
        <v>2479</v>
      </c>
      <c r="E1551" s="211" t="s">
        <v>640</v>
      </c>
      <c r="F1551" s="182">
        <v>8</v>
      </c>
      <c r="G1551" s="313" t="s">
        <v>35</v>
      </c>
      <c r="H1551" s="858" t="s">
        <v>1427</v>
      </c>
      <c r="I1551" s="858">
        <v>19.5</v>
      </c>
      <c r="J1551" s="432" t="s">
        <v>2480</v>
      </c>
      <c r="K1551" s="432" t="s">
        <v>2481</v>
      </c>
      <c r="L1551" s="432">
        <v>13636523546</v>
      </c>
      <c r="M1551" s="332">
        <f>SUM(I1551:I1552)</f>
        <v>42</v>
      </c>
      <c r="N1551" s="858">
        <v>84</v>
      </c>
      <c r="W1551" s="313"/>
      <c r="AB1551" s="98">
        <f t="shared" si="26"/>
        <v>0</v>
      </c>
    </row>
    <row r="1552" spans="1:28" ht="13.5">
      <c r="A1552" s="144"/>
      <c r="B1552" s="144">
        <v>1511</v>
      </c>
      <c r="C1552" s="212" t="s">
        <v>2241</v>
      </c>
      <c r="D1552" s="823"/>
      <c r="E1552" s="211" t="s">
        <v>2482</v>
      </c>
      <c r="F1552" s="182">
        <v>10</v>
      </c>
      <c r="G1552" s="313" t="s">
        <v>35</v>
      </c>
      <c r="H1552" s="859"/>
      <c r="I1552" s="859">
        <v>22.5</v>
      </c>
      <c r="J1552" s="433"/>
      <c r="K1552" s="433"/>
      <c r="L1552" s="433"/>
      <c r="M1552" s="356"/>
      <c r="N1552" s="859"/>
      <c r="W1552" s="313"/>
      <c r="AB1552" s="98">
        <f t="shared" si="26"/>
        <v>0</v>
      </c>
    </row>
    <row r="1553" spans="1:28" ht="13.5" customHeight="1">
      <c r="A1553" s="313"/>
      <c r="B1553" s="144">
        <v>1512</v>
      </c>
      <c r="C1553" s="212" t="s">
        <v>2241</v>
      </c>
      <c r="D1553" s="407" t="s">
        <v>2483</v>
      </c>
      <c r="E1553" t="s">
        <v>2484</v>
      </c>
      <c r="F1553" s="182">
        <v>0.93</v>
      </c>
      <c r="G1553" s="313" t="s">
        <v>1943</v>
      </c>
      <c r="H1553" s="332" t="s">
        <v>921</v>
      </c>
      <c r="I1553" s="221">
        <v>5.58</v>
      </c>
      <c r="J1553" s="332" t="s">
        <v>2485</v>
      </c>
      <c r="K1553" s="332" t="s">
        <v>2486</v>
      </c>
      <c r="L1553" s="332">
        <v>15821176295</v>
      </c>
      <c r="M1553" s="332">
        <f>SUM(I1553:I1554)</f>
        <v>11.16</v>
      </c>
      <c r="N1553" s="332">
        <v>27</v>
      </c>
      <c r="W1553" s="332"/>
      <c r="AB1553" s="98">
        <f t="shared" si="26"/>
        <v>-4.68</v>
      </c>
    </row>
    <row r="1554" spans="1:28" ht="13.5">
      <c r="A1554" s="313"/>
      <c r="B1554" s="144">
        <v>1513</v>
      </c>
      <c r="C1554" s="212" t="s">
        <v>2241</v>
      </c>
      <c r="D1554" s="413"/>
      <c r="E1554" t="s">
        <v>2487</v>
      </c>
      <c r="F1554" s="182">
        <v>0.93</v>
      </c>
      <c r="G1554" s="313" t="s">
        <v>1943</v>
      </c>
      <c r="H1554" s="356"/>
      <c r="I1554" s="221">
        <v>5.58</v>
      </c>
      <c r="J1554" s="356"/>
      <c r="K1554" s="356"/>
      <c r="L1554" s="356"/>
      <c r="M1554" s="356"/>
      <c r="N1554" s="356"/>
      <c r="W1554" s="356"/>
      <c r="AB1554" s="98">
        <f t="shared" si="26"/>
        <v>0</v>
      </c>
    </row>
    <row r="1555" spans="1:28" ht="24">
      <c r="A1555" s="369"/>
      <c r="B1555" s="144">
        <v>1514</v>
      </c>
      <c r="C1555" s="212" t="s">
        <v>2241</v>
      </c>
      <c r="D1555" s="368" t="s">
        <v>2488</v>
      </c>
      <c r="E1555" t="s">
        <v>2489</v>
      </c>
      <c r="F1555" s="182">
        <v>2</v>
      </c>
      <c r="G1555" s="369" t="s">
        <v>1943</v>
      </c>
      <c r="H1555" s="369" t="s">
        <v>2127</v>
      </c>
      <c r="I1555" s="861">
        <v>8.5</v>
      </c>
      <c r="J1555" s="369" t="s">
        <v>2490</v>
      </c>
      <c r="K1555" s="369" t="s">
        <v>2491</v>
      </c>
      <c r="L1555" s="369">
        <v>18917642289</v>
      </c>
      <c r="M1555" s="369">
        <v>8.45</v>
      </c>
      <c r="N1555" s="369">
        <v>16.9</v>
      </c>
      <c r="W1555" s="369" t="s">
        <v>2271</v>
      </c>
      <c r="AB1555" s="98">
        <f t="shared" si="26"/>
        <v>0</v>
      </c>
    </row>
    <row r="1556" spans="1:28" ht="24">
      <c r="A1556" s="313"/>
      <c r="B1556" s="144">
        <v>1515</v>
      </c>
      <c r="C1556" s="212" t="s">
        <v>2241</v>
      </c>
      <c r="D1556" s="211" t="s">
        <v>2492</v>
      </c>
      <c r="E1556" t="s">
        <v>2493</v>
      </c>
      <c r="F1556" s="182">
        <v>1</v>
      </c>
      <c r="G1556" s="313" t="s">
        <v>2494</v>
      </c>
      <c r="H1556" s="313" t="s">
        <v>921</v>
      </c>
      <c r="I1556" s="221">
        <v>6</v>
      </c>
      <c r="J1556" s="313" t="s">
        <v>2495</v>
      </c>
      <c r="K1556" s="313" t="s">
        <v>2496</v>
      </c>
      <c r="L1556" s="313">
        <v>13901675453</v>
      </c>
      <c r="M1556" s="313">
        <v>6</v>
      </c>
      <c r="N1556" s="313">
        <v>15.8</v>
      </c>
      <c r="W1556" s="313"/>
      <c r="AB1556" s="98">
        <f t="shared" si="26"/>
        <v>-3.8000000000000007</v>
      </c>
    </row>
    <row r="1557" spans="1:28" ht="24">
      <c r="A1557" s="369"/>
      <c r="B1557" s="144">
        <v>1516</v>
      </c>
      <c r="C1557" s="212" t="s">
        <v>2241</v>
      </c>
      <c r="D1557" s="736" t="s">
        <v>2497</v>
      </c>
      <c r="E1557" t="s">
        <v>2498</v>
      </c>
      <c r="F1557" s="182">
        <v>2</v>
      </c>
      <c r="G1557" s="369" t="s">
        <v>1943</v>
      </c>
      <c r="H1557" s="846" t="s">
        <v>1513</v>
      </c>
      <c r="I1557" s="854">
        <v>8.5</v>
      </c>
      <c r="J1557" s="369" t="s">
        <v>2499</v>
      </c>
      <c r="K1557" s="369" t="s">
        <v>2500</v>
      </c>
      <c r="L1557" s="369">
        <v>15802126580</v>
      </c>
      <c r="M1557" s="846">
        <v>12.75</v>
      </c>
      <c r="N1557" s="846">
        <v>25.5</v>
      </c>
      <c r="W1557" s="369" t="s">
        <v>2501</v>
      </c>
      <c r="AB1557" s="98">
        <f t="shared" si="26"/>
        <v>0</v>
      </c>
    </row>
    <row r="1558" spans="1:28" ht="24">
      <c r="A1558" s="369"/>
      <c r="B1558" s="144">
        <v>1517</v>
      </c>
      <c r="C1558" s="212" t="s">
        <v>2241</v>
      </c>
      <c r="D1558" s="824"/>
      <c r="E1558" t="s">
        <v>2498</v>
      </c>
      <c r="F1558" s="182">
        <v>2</v>
      </c>
      <c r="G1558" s="369" t="s">
        <v>1943</v>
      </c>
      <c r="H1558" s="848"/>
      <c r="I1558" s="854">
        <v>8.5</v>
      </c>
      <c r="J1558" s="369" t="s">
        <v>2499</v>
      </c>
      <c r="K1558" s="369" t="s">
        <v>2500</v>
      </c>
      <c r="L1558" s="369" t="s">
        <v>2502</v>
      </c>
      <c r="M1558" s="848"/>
      <c r="N1558" s="848"/>
      <c r="W1558" s="369"/>
      <c r="AB1558" s="98">
        <f t="shared" si="26"/>
        <v>0</v>
      </c>
    </row>
    <row r="1559" spans="1:28" s="126" customFormat="1" ht="24">
      <c r="A1559" s="313"/>
      <c r="B1559" s="144">
        <v>1518</v>
      </c>
      <c r="C1559" s="212" t="s">
        <v>2241</v>
      </c>
      <c r="D1559" s="332" t="s">
        <v>2503</v>
      </c>
      <c r="E1559" s="126" t="s">
        <v>2504</v>
      </c>
      <c r="F1559" s="182">
        <v>3.9</v>
      </c>
      <c r="G1559" s="313" t="s">
        <v>35</v>
      </c>
      <c r="H1559" s="313" t="s">
        <v>1757</v>
      </c>
      <c r="I1559" s="221">
        <v>13.25</v>
      </c>
      <c r="J1559" s="313" t="s">
        <v>2505</v>
      </c>
      <c r="K1559" s="313" t="s">
        <v>2506</v>
      </c>
      <c r="L1559" s="313">
        <v>18818217499</v>
      </c>
      <c r="M1559" s="332">
        <v>46.25</v>
      </c>
      <c r="N1559" s="332">
        <v>95.7</v>
      </c>
      <c r="O1559" s="879"/>
      <c r="P1559" s="879"/>
      <c r="Q1559" s="879"/>
      <c r="R1559" s="879"/>
      <c r="S1559" s="879"/>
      <c r="T1559" s="879"/>
      <c r="U1559" s="879"/>
      <c r="V1559" s="879"/>
      <c r="W1559" s="313"/>
      <c r="AB1559" s="98">
        <f t="shared" si="26"/>
        <v>-3.200000000000003</v>
      </c>
    </row>
    <row r="1560" spans="1:28" s="126" customFormat="1" ht="13.5" customHeight="1">
      <c r="A1560" s="432"/>
      <c r="B1560" s="144">
        <v>1519</v>
      </c>
      <c r="C1560" s="212" t="s">
        <v>2241</v>
      </c>
      <c r="D1560" s="355"/>
      <c r="E1560" s="211" t="s">
        <v>2507</v>
      </c>
      <c r="F1560" s="182">
        <v>6</v>
      </c>
      <c r="G1560" s="313" t="s">
        <v>35</v>
      </c>
      <c r="H1560" s="126" t="s">
        <v>1524</v>
      </c>
      <c r="I1560" s="222">
        <v>16.5</v>
      </c>
      <c r="J1560" s="332" t="s">
        <v>2508</v>
      </c>
      <c r="K1560" s="432" t="s">
        <v>2509</v>
      </c>
      <c r="L1560" s="432">
        <v>18621972495</v>
      </c>
      <c r="M1560" s="355"/>
      <c r="N1560" s="355"/>
      <c r="O1560" s="879"/>
      <c r="P1560" s="879"/>
      <c r="Q1560" s="879"/>
      <c r="R1560" s="879"/>
      <c r="S1560" s="879"/>
      <c r="T1560" s="879"/>
      <c r="U1560" s="879"/>
      <c r="V1560" s="879"/>
      <c r="W1560"/>
      <c r="AB1560" s="98">
        <f t="shared" si="26"/>
        <v>0</v>
      </c>
    </row>
    <row r="1561" spans="1:28" s="126" customFormat="1" ht="13.5">
      <c r="A1561" s="433"/>
      <c r="B1561" s="144">
        <v>1520</v>
      </c>
      <c r="C1561" s="212" t="s">
        <v>2241</v>
      </c>
      <c r="D1561" s="356"/>
      <c r="E1561" s="211" t="s">
        <v>2507</v>
      </c>
      <c r="F1561" s="182">
        <v>6</v>
      </c>
      <c r="G1561" s="313" t="s">
        <v>35</v>
      </c>
      <c r="I1561" s="222">
        <v>16.5</v>
      </c>
      <c r="J1561" s="356"/>
      <c r="K1561" s="433"/>
      <c r="L1561" s="433"/>
      <c r="M1561" s="356"/>
      <c r="N1561" s="356"/>
      <c r="O1561" s="879"/>
      <c r="P1561" s="879"/>
      <c r="Q1561" s="879"/>
      <c r="R1561" s="879"/>
      <c r="S1561" s="879"/>
      <c r="T1561" s="879"/>
      <c r="U1561" s="879"/>
      <c r="V1561" s="879"/>
      <c r="W1561"/>
      <c r="AB1561" s="98">
        <f t="shared" si="26"/>
        <v>0</v>
      </c>
    </row>
    <row r="1562" spans="1:28" ht="13.5" customHeight="1">
      <c r="A1562" s="313"/>
      <c r="B1562" s="144">
        <v>1521</v>
      </c>
      <c r="C1562" s="212" t="s">
        <v>2241</v>
      </c>
      <c r="D1562" s="407" t="s">
        <v>2510</v>
      </c>
      <c r="E1562" t="s">
        <v>808</v>
      </c>
      <c r="F1562" s="182">
        <v>0.94</v>
      </c>
      <c r="G1562" s="313" t="s">
        <v>2511</v>
      </c>
      <c r="H1562" s="332" t="s">
        <v>1427</v>
      </c>
      <c r="I1562" s="313">
        <v>5.64</v>
      </c>
      <c r="J1562" s="332" t="s">
        <v>2512</v>
      </c>
      <c r="K1562" s="332" t="s">
        <v>2513</v>
      </c>
      <c r="L1562" s="332">
        <v>13817335629</v>
      </c>
      <c r="M1562" s="889">
        <f>SUM(I1562:I1568)</f>
        <v>39.48</v>
      </c>
      <c r="N1562" s="332">
        <v>115.01</v>
      </c>
      <c r="W1562" s="332"/>
      <c r="AB1562" s="98">
        <f t="shared" si="26"/>
        <v>-36.05000000000001</v>
      </c>
    </row>
    <row r="1563" spans="1:28" ht="13.5">
      <c r="A1563" s="313"/>
      <c r="B1563" s="144">
        <v>1522</v>
      </c>
      <c r="C1563" s="212" t="s">
        <v>2241</v>
      </c>
      <c r="D1563" s="410"/>
      <c r="E1563" t="s">
        <v>808</v>
      </c>
      <c r="F1563" s="182">
        <v>0.94</v>
      </c>
      <c r="G1563" s="313" t="s">
        <v>2511</v>
      </c>
      <c r="H1563" s="355"/>
      <c r="I1563" s="313">
        <v>5.64</v>
      </c>
      <c r="J1563" s="355"/>
      <c r="K1563" s="355"/>
      <c r="L1563" s="355"/>
      <c r="M1563" s="889"/>
      <c r="N1563" s="355"/>
      <c r="W1563" s="355"/>
      <c r="AB1563" s="98">
        <f t="shared" si="26"/>
        <v>0</v>
      </c>
    </row>
    <row r="1564" spans="1:28" ht="13.5">
      <c r="A1564" s="313"/>
      <c r="B1564" s="144">
        <v>1523</v>
      </c>
      <c r="C1564" s="212" t="s">
        <v>2241</v>
      </c>
      <c r="D1564" s="410"/>
      <c r="E1564" t="s">
        <v>808</v>
      </c>
      <c r="F1564" s="182">
        <v>0.94</v>
      </c>
      <c r="G1564" s="313" t="s">
        <v>2511</v>
      </c>
      <c r="H1564" s="355"/>
      <c r="I1564" s="313">
        <v>5.64</v>
      </c>
      <c r="J1564" s="355"/>
      <c r="K1564" s="355"/>
      <c r="L1564" s="355"/>
      <c r="M1564" s="889"/>
      <c r="N1564" s="355"/>
      <c r="W1564" s="355"/>
      <c r="AB1564" s="98">
        <f t="shared" si="26"/>
        <v>0</v>
      </c>
    </row>
    <row r="1565" spans="1:28" ht="13.5">
      <c r="A1565" s="313"/>
      <c r="B1565" s="144">
        <v>1524</v>
      </c>
      <c r="C1565" s="212" t="s">
        <v>2241</v>
      </c>
      <c r="D1565" s="410"/>
      <c r="E1565" t="s">
        <v>808</v>
      </c>
      <c r="F1565" s="182">
        <v>0.94</v>
      </c>
      <c r="G1565" s="313" t="s">
        <v>2511</v>
      </c>
      <c r="H1565" s="355"/>
      <c r="I1565" s="313">
        <v>5.64</v>
      </c>
      <c r="J1565" s="355"/>
      <c r="K1565" s="355"/>
      <c r="L1565" s="355"/>
      <c r="M1565" s="889"/>
      <c r="N1565" s="355"/>
      <c r="W1565" s="355"/>
      <c r="AB1565" s="98">
        <f t="shared" si="26"/>
        <v>0</v>
      </c>
    </row>
    <row r="1566" spans="1:28" ht="13.5">
      <c r="A1566" s="313"/>
      <c r="B1566" s="144">
        <v>1525</v>
      </c>
      <c r="C1566" s="212" t="s">
        <v>2241</v>
      </c>
      <c r="D1566" s="410"/>
      <c r="E1566" t="s">
        <v>808</v>
      </c>
      <c r="F1566" s="182">
        <v>0.94</v>
      </c>
      <c r="G1566" s="313" t="s">
        <v>2511</v>
      </c>
      <c r="H1566" s="355"/>
      <c r="I1566" s="313">
        <v>5.64</v>
      </c>
      <c r="J1566" s="355"/>
      <c r="K1566" s="355"/>
      <c r="L1566" s="355"/>
      <c r="M1566" s="889"/>
      <c r="N1566" s="355"/>
      <c r="W1566" s="355"/>
      <c r="AB1566" s="98">
        <f t="shared" si="26"/>
        <v>0</v>
      </c>
    </row>
    <row r="1567" spans="1:28" ht="13.5">
      <c r="A1567" s="313"/>
      <c r="B1567" s="144">
        <v>1526</v>
      </c>
      <c r="C1567" s="212" t="s">
        <v>2241</v>
      </c>
      <c r="D1567" s="410"/>
      <c r="E1567" t="s">
        <v>808</v>
      </c>
      <c r="F1567" s="182">
        <v>0.94</v>
      </c>
      <c r="G1567" s="313" t="s">
        <v>2511</v>
      </c>
      <c r="H1567" s="355"/>
      <c r="I1567" s="313">
        <v>5.64</v>
      </c>
      <c r="J1567" s="355"/>
      <c r="K1567" s="355"/>
      <c r="L1567" s="355"/>
      <c r="M1567" s="889"/>
      <c r="N1567" s="355"/>
      <c r="W1567" s="355"/>
      <c r="AB1567" s="98">
        <f t="shared" si="26"/>
        <v>0</v>
      </c>
    </row>
    <row r="1568" spans="1:28" ht="13.5">
      <c r="A1568" s="313"/>
      <c r="B1568" s="144">
        <v>1527</v>
      </c>
      <c r="C1568" s="212" t="s">
        <v>2241</v>
      </c>
      <c r="D1568" s="413"/>
      <c r="E1568" t="s">
        <v>808</v>
      </c>
      <c r="F1568" s="182">
        <v>0.94</v>
      </c>
      <c r="G1568" s="313" t="s">
        <v>2511</v>
      </c>
      <c r="H1568" s="356"/>
      <c r="I1568" s="313">
        <v>5.64</v>
      </c>
      <c r="J1568" s="356"/>
      <c r="K1568" s="356"/>
      <c r="L1568" s="356"/>
      <c r="M1568" s="889"/>
      <c r="N1568" s="356"/>
      <c r="W1568" s="356"/>
      <c r="AB1568" s="98">
        <f t="shared" si="26"/>
        <v>0</v>
      </c>
    </row>
    <row r="1569" spans="1:28" ht="24">
      <c r="A1569" s="313"/>
      <c r="B1569" s="144">
        <v>1528</v>
      </c>
      <c r="C1569" s="212" t="s">
        <v>2241</v>
      </c>
      <c r="D1569" s="407" t="s">
        <v>2514</v>
      </c>
      <c r="E1569" t="s">
        <v>2489</v>
      </c>
      <c r="F1569" s="182">
        <v>2</v>
      </c>
      <c r="G1569" s="313" t="s">
        <v>1943</v>
      </c>
      <c r="H1569" s="839" t="s">
        <v>2127</v>
      </c>
      <c r="I1569" s="222">
        <v>8.5</v>
      </c>
      <c r="J1569" s="313" t="s">
        <v>2515</v>
      </c>
      <c r="K1569" s="313" t="s">
        <v>2516</v>
      </c>
      <c r="L1569" s="313">
        <v>13916307864</v>
      </c>
      <c r="M1569" s="432">
        <v>11.5</v>
      </c>
      <c r="N1569" s="839">
        <v>30.5</v>
      </c>
      <c r="W1569" s="313"/>
      <c r="AB1569" s="98">
        <f t="shared" si="26"/>
        <v>-7.5</v>
      </c>
    </row>
    <row r="1570" spans="1:28" ht="24">
      <c r="A1570" s="313"/>
      <c r="B1570" s="144">
        <v>1529</v>
      </c>
      <c r="C1570" s="212" t="s">
        <v>2241</v>
      </c>
      <c r="D1570" s="413"/>
      <c r="E1570" t="s">
        <v>989</v>
      </c>
      <c r="F1570" s="182">
        <v>0.5</v>
      </c>
      <c r="G1570" s="313" t="s">
        <v>1943</v>
      </c>
      <c r="H1570" s="840"/>
      <c r="I1570" s="222">
        <v>3</v>
      </c>
      <c r="J1570" s="313" t="s">
        <v>2515</v>
      </c>
      <c r="K1570" s="313" t="s">
        <v>2516</v>
      </c>
      <c r="L1570" s="313">
        <v>13916307864</v>
      </c>
      <c r="M1570" s="433"/>
      <c r="N1570" s="46"/>
      <c r="W1570" s="313"/>
      <c r="AB1570" s="98">
        <f t="shared" si="26"/>
        <v>0</v>
      </c>
    </row>
    <row r="1571" spans="1:28" ht="13.5" customHeight="1">
      <c r="A1571" s="369"/>
      <c r="B1571" s="144">
        <v>1530</v>
      </c>
      <c r="C1571" s="212" t="s">
        <v>2241</v>
      </c>
      <c r="D1571" s="736" t="s">
        <v>2517</v>
      </c>
      <c r="E1571" t="s">
        <v>2518</v>
      </c>
      <c r="F1571" s="182">
        <v>1.65</v>
      </c>
      <c r="G1571" s="2" t="s">
        <v>35</v>
      </c>
      <c r="H1571" s="855" t="s">
        <v>870</v>
      </c>
      <c r="I1571" s="855">
        <v>7.62</v>
      </c>
      <c r="J1571" s="846" t="s">
        <v>2519</v>
      </c>
      <c r="K1571" s="846" t="s">
        <v>2520</v>
      </c>
      <c r="L1571" s="846">
        <v>18818257978</v>
      </c>
      <c r="M1571" s="804">
        <v>22.5</v>
      </c>
      <c r="N1571" s="855">
        <v>45</v>
      </c>
      <c r="W1571" s="846" t="s">
        <v>2271</v>
      </c>
      <c r="AB1571" s="98">
        <f t="shared" si="26"/>
        <v>0</v>
      </c>
    </row>
    <row r="1572" spans="1:28" ht="13.5">
      <c r="A1572" s="369"/>
      <c r="B1572" s="144">
        <v>1531</v>
      </c>
      <c r="C1572" s="212" t="s">
        <v>2241</v>
      </c>
      <c r="D1572" s="831"/>
      <c r="E1572" t="s">
        <v>2518</v>
      </c>
      <c r="F1572" s="182">
        <v>1.65</v>
      </c>
      <c r="G1572" s="2" t="s">
        <v>35</v>
      </c>
      <c r="H1572" s="856"/>
      <c r="I1572" s="856">
        <v>7.62</v>
      </c>
      <c r="J1572" s="847"/>
      <c r="K1572" s="847"/>
      <c r="L1572" s="847"/>
      <c r="M1572" s="807"/>
      <c r="N1572" s="856"/>
      <c r="W1572" s="847"/>
      <c r="AB1572" s="98">
        <f t="shared" si="26"/>
        <v>0</v>
      </c>
    </row>
    <row r="1573" spans="1:28" ht="13.5">
      <c r="A1573" s="369"/>
      <c r="B1573" s="144">
        <v>1532</v>
      </c>
      <c r="C1573" s="212" t="s">
        <v>2241</v>
      </c>
      <c r="D1573" s="824"/>
      <c r="E1573" t="s">
        <v>2518</v>
      </c>
      <c r="F1573" s="182">
        <v>1.65</v>
      </c>
      <c r="G1573" s="2" t="s">
        <v>35</v>
      </c>
      <c r="H1573" s="857"/>
      <c r="I1573" s="857">
        <v>7.62</v>
      </c>
      <c r="J1573" s="848"/>
      <c r="K1573" s="848"/>
      <c r="L1573" s="848"/>
      <c r="M1573" s="806"/>
      <c r="N1573" s="857"/>
      <c r="W1573" s="848"/>
      <c r="AB1573" s="98">
        <f t="shared" si="26"/>
        <v>0</v>
      </c>
    </row>
    <row r="1574" spans="1:28" ht="24">
      <c r="A1574" s="313"/>
      <c r="B1574" s="144">
        <v>1533</v>
      </c>
      <c r="C1574" s="212" t="s">
        <v>2241</v>
      </c>
      <c r="D1574" s="887" t="s">
        <v>2521</v>
      </c>
      <c r="E1574" t="s">
        <v>2522</v>
      </c>
      <c r="F1574" s="182">
        <v>3</v>
      </c>
      <c r="G1574" s="2" t="s">
        <v>35</v>
      </c>
      <c r="H1574" s="222"/>
      <c r="I1574" s="222">
        <v>11</v>
      </c>
      <c r="J1574" s="899" t="s">
        <v>2523</v>
      </c>
      <c r="K1574" s="899" t="s">
        <v>2524</v>
      </c>
      <c r="L1574" s="899">
        <v>13816027532</v>
      </c>
      <c r="M1574" s="144">
        <v>11</v>
      </c>
      <c r="N1574" s="222">
        <v>22</v>
      </c>
      <c r="W1574" s="332"/>
      <c r="AB1574" s="98">
        <f t="shared" si="26"/>
        <v>0</v>
      </c>
    </row>
    <row r="1575" spans="1:28" ht="24">
      <c r="A1575" s="313"/>
      <c r="B1575" s="144">
        <v>1534</v>
      </c>
      <c r="C1575" s="212" t="s">
        <v>2241</v>
      </c>
      <c r="D1575" s="888"/>
      <c r="E1575" t="s">
        <v>2522</v>
      </c>
      <c r="F1575" s="182">
        <v>3</v>
      </c>
      <c r="G1575" s="2" t="s">
        <v>35</v>
      </c>
      <c r="H1575" s="222"/>
      <c r="I1575" s="222">
        <v>11</v>
      </c>
      <c r="J1575" s="899" t="s">
        <v>2523</v>
      </c>
      <c r="K1575" s="899" t="s">
        <v>2524</v>
      </c>
      <c r="L1575" s="899">
        <v>13816027532</v>
      </c>
      <c r="M1575" s="144">
        <v>11</v>
      </c>
      <c r="N1575" s="222">
        <v>22</v>
      </c>
      <c r="W1575" s="356"/>
      <c r="AB1575" s="98">
        <f t="shared" si="26"/>
        <v>0</v>
      </c>
    </row>
    <row r="1576" spans="1:28" ht="13.5">
      <c r="A1576" s="144"/>
      <c r="B1576" s="144">
        <v>1535</v>
      </c>
      <c r="C1576" s="212" t="s">
        <v>2241</v>
      </c>
      <c r="D1576" s="211" t="s">
        <v>2525</v>
      </c>
      <c r="E1576" s="211" t="s">
        <v>2526</v>
      </c>
      <c r="F1576" s="182">
        <v>2</v>
      </c>
      <c r="G1576" s="313" t="s">
        <v>35</v>
      </c>
      <c r="H1576" s="221" t="s">
        <v>170</v>
      </c>
      <c r="I1576" s="221">
        <v>8.5</v>
      </c>
      <c r="J1576" s="144" t="s">
        <v>2527</v>
      </c>
      <c r="K1576" s="144" t="s">
        <v>2528</v>
      </c>
      <c r="L1576" s="144">
        <v>13601635050</v>
      </c>
      <c r="M1576" s="313">
        <v>8.5</v>
      </c>
      <c r="N1576" s="221">
        <v>17</v>
      </c>
      <c r="W1576" s="313"/>
      <c r="AB1576" s="98">
        <f t="shared" si="26"/>
        <v>0</v>
      </c>
    </row>
    <row r="1577" spans="1:28" s="126" customFormat="1" ht="13.5" customHeight="1">
      <c r="A1577" s="889"/>
      <c r="B1577" s="144">
        <v>1536</v>
      </c>
      <c r="C1577" s="212" t="s">
        <v>2241</v>
      </c>
      <c r="D1577" s="407" t="s">
        <v>2529</v>
      </c>
      <c r="E1577" s="212" t="s">
        <v>2530</v>
      </c>
      <c r="F1577" s="182">
        <v>10</v>
      </c>
      <c r="G1577" s="144" t="s">
        <v>35</v>
      </c>
      <c r="H1577" s="432" t="s">
        <v>2256</v>
      </c>
      <c r="I1577" s="313">
        <v>22.5</v>
      </c>
      <c r="J1577" s="332" t="s">
        <v>2531</v>
      </c>
      <c r="K1577" s="332" t="s">
        <v>2532</v>
      </c>
      <c r="L1577" s="332">
        <v>15901759582</v>
      </c>
      <c r="M1577" s="432">
        <f>N1577/2</f>
        <v>89.6</v>
      </c>
      <c r="N1577" s="432">
        <v>179.2</v>
      </c>
      <c r="O1577" s="879"/>
      <c r="P1577" s="879"/>
      <c r="Q1577" s="879"/>
      <c r="R1577" s="879"/>
      <c r="S1577" s="879"/>
      <c r="T1577" s="879"/>
      <c r="U1577" s="879"/>
      <c r="V1577" s="879"/>
      <c r="W1577" s="6"/>
      <c r="AB1577" s="98">
        <f t="shared" si="26"/>
        <v>0</v>
      </c>
    </row>
    <row r="1578" spans="1:28" s="126" customFormat="1" ht="13.5">
      <c r="A1578" s="889"/>
      <c r="B1578" s="144">
        <v>1537</v>
      </c>
      <c r="C1578" s="212" t="s">
        <v>2241</v>
      </c>
      <c r="D1578" s="410"/>
      <c r="E1578" s="212" t="s">
        <v>2530</v>
      </c>
      <c r="F1578" s="182">
        <v>10</v>
      </c>
      <c r="G1578" s="144" t="s">
        <v>35</v>
      </c>
      <c r="H1578" s="435"/>
      <c r="I1578" s="313">
        <v>22.5</v>
      </c>
      <c r="J1578" s="355"/>
      <c r="K1578" s="355"/>
      <c r="L1578" s="355"/>
      <c r="M1578" s="435"/>
      <c r="N1578" s="435"/>
      <c r="O1578" s="879"/>
      <c r="P1578" s="879"/>
      <c r="Q1578" s="879"/>
      <c r="R1578" s="879"/>
      <c r="S1578" s="879"/>
      <c r="T1578" s="879"/>
      <c r="U1578" s="879"/>
      <c r="V1578" s="879"/>
      <c r="W1578" s="6"/>
      <c r="AB1578" s="98">
        <f aca="true" t="shared" si="27" ref="AB1578:AB1641">M1578*2-N1578</f>
        <v>0</v>
      </c>
    </row>
    <row r="1579" spans="1:28" s="126" customFormat="1" ht="13.5">
      <c r="A1579" s="889"/>
      <c r="B1579" s="144">
        <v>1538</v>
      </c>
      <c r="C1579" s="212" t="s">
        <v>2241</v>
      </c>
      <c r="D1579" s="410"/>
      <c r="E1579" s="212" t="s">
        <v>2530</v>
      </c>
      <c r="F1579" s="182">
        <v>10</v>
      </c>
      <c r="G1579" s="144" t="s">
        <v>35</v>
      </c>
      <c r="H1579" s="435"/>
      <c r="I1579" s="313">
        <v>22.5</v>
      </c>
      <c r="J1579" s="355"/>
      <c r="K1579" s="355"/>
      <c r="L1579" s="355"/>
      <c r="M1579" s="435"/>
      <c r="N1579" s="435"/>
      <c r="O1579" s="879"/>
      <c r="P1579" s="879"/>
      <c r="Q1579" s="879"/>
      <c r="R1579" s="879"/>
      <c r="S1579" s="879"/>
      <c r="T1579" s="879"/>
      <c r="U1579" s="879"/>
      <c r="V1579" s="879"/>
      <c r="W1579" s="6"/>
      <c r="AB1579" s="98">
        <f t="shared" si="27"/>
        <v>0</v>
      </c>
    </row>
    <row r="1580" spans="1:28" s="126" customFormat="1" ht="13.5">
      <c r="A1580" s="889"/>
      <c r="B1580" s="144">
        <v>1539</v>
      </c>
      <c r="C1580" s="212" t="s">
        <v>2241</v>
      </c>
      <c r="D1580" s="413"/>
      <c r="E1580" s="212" t="s">
        <v>2530</v>
      </c>
      <c r="F1580" s="182">
        <v>10</v>
      </c>
      <c r="G1580" s="144" t="s">
        <v>35</v>
      </c>
      <c r="H1580" s="433"/>
      <c r="I1580" s="313">
        <v>22.5</v>
      </c>
      <c r="J1580" s="356"/>
      <c r="K1580" s="356"/>
      <c r="L1580" s="356"/>
      <c r="M1580" s="433"/>
      <c r="N1580" s="433"/>
      <c r="O1580" s="879"/>
      <c r="P1580" s="879"/>
      <c r="Q1580" s="879"/>
      <c r="R1580" s="879"/>
      <c r="S1580" s="879"/>
      <c r="T1580" s="879"/>
      <c r="U1580" s="879"/>
      <c r="V1580" s="879"/>
      <c r="W1580" s="6"/>
      <c r="AB1580" s="98">
        <f t="shared" si="27"/>
        <v>0</v>
      </c>
    </row>
    <row r="1581" spans="1:28" ht="13.5" customHeight="1">
      <c r="A1581" s="144"/>
      <c r="B1581" s="144">
        <v>1540</v>
      </c>
      <c r="C1581" s="212" t="s">
        <v>2241</v>
      </c>
      <c r="D1581" s="407" t="s">
        <v>2533</v>
      </c>
      <c r="E1581" s="212" t="s">
        <v>2534</v>
      </c>
      <c r="F1581" s="182">
        <v>4</v>
      </c>
      <c r="G1581" s="144" t="s">
        <v>35</v>
      </c>
      <c r="H1581" s="432" t="s">
        <v>170</v>
      </c>
      <c r="I1581" s="900" t="s">
        <v>2535</v>
      </c>
      <c r="J1581" s="875" t="s">
        <v>2536</v>
      </c>
      <c r="K1581" s="875" t="s">
        <v>2537</v>
      </c>
      <c r="L1581" s="875">
        <v>13916750857</v>
      </c>
      <c r="M1581" s="432">
        <f>13.5*3</f>
        <v>40.5</v>
      </c>
      <c r="N1581" s="332">
        <v>118.88</v>
      </c>
      <c r="W1581" s="313"/>
      <c r="AB1581" s="98">
        <f t="shared" si="27"/>
        <v>-37.879999999999995</v>
      </c>
    </row>
    <row r="1582" spans="1:28" ht="13.5">
      <c r="A1582" s="144"/>
      <c r="B1582" s="144">
        <v>1541</v>
      </c>
      <c r="C1582" s="212" t="s">
        <v>2241</v>
      </c>
      <c r="D1582" s="410"/>
      <c r="E1582" s="212" t="s">
        <v>2534</v>
      </c>
      <c r="F1582" s="182">
        <v>4</v>
      </c>
      <c r="G1582" s="144" t="s">
        <v>35</v>
      </c>
      <c r="H1582" s="435"/>
      <c r="I1582" s="900" t="s">
        <v>2535</v>
      </c>
      <c r="J1582" s="876"/>
      <c r="K1582" s="876"/>
      <c r="L1582" s="876"/>
      <c r="M1582" s="435"/>
      <c r="N1582" s="355"/>
      <c r="W1582" s="313"/>
      <c r="AB1582" s="98">
        <f t="shared" si="27"/>
        <v>0</v>
      </c>
    </row>
    <row r="1583" spans="1:28" ht="13.5">
      <c r="A1583" s="144"/>
      <c r="B1583" s="144">
        <v>1542</v>
      </c>
      <c r="C1583" s="212" t="s">
        <v>2241</v>
      </c>
      <c r="D1583" s="413"/>
      <c r="E1583" s="211" t="s">
        <v>2534</v>
      </c>
      <c r="F1583" s="182">
        <v>4</v>
      </c>
      <c r="G1583" s="144" t="s">
        <v>35</v>
      </c>
      <c r="H1583" s="433"/>
      <c r="I1583" s="900" t="s">
        <v>2535</v>
      </c>
      <c r="J1583" s="877"/>
      <c r="K1583" s="877"/>
      <c r="L1583" s="877"/>
      <c r="M1583" s="433"/>
      <c r="N1583" s="356"/>
      <c r="W1583" s="313"/>
      <c r="AB1583" s="98">
        <f t="shared" si="27"/>
        <v>0</v>
      </c>
    </row>
    <row r="1584" spans="1:28" ht="13.5" customHeight="1">
      <c r="A1584" s="373"/>
      <c r="B1584" s="144">
        <v>1543</v>
      </c>
      <c r="C1584" s="212" t="s">
        <v>2241</v>
      </c>
      <c r="D1584" s="736" t="s">
        <v>2538</v>
      </c>
      <c r="E1584" t="s">
        <v>724</v>
      </c>
      <c r="F1584" s="854">
        <v>3</v>
      </c>
      <c r="G1584" s="369" t="s">
        <v>1654</v>
      </c>
      <c r="H1584" s="804">
        <v>20191011</v>
      </c>
      <c r="I1584" s="854">
        <v>11</v>
      </c>
      <c r="J1584" s="846" t="s">
        <v>2539</v>
      </c>
      <c r="K1584" s="804" t="s">
        <v>2540</v>
      </c>
      <c r="L1584" s="804">
        <v>13611731644</v>
      </c>
      <c r="M1584" s="804">
        <v>8.88</v>
      </c>
      <c r="N1584" s="855">
        <v>17.77</v>
      </c>
      <c r="W1584" t="s">
        <v>2271</v>
      </c>
      <c r="AB1584" s="98">
        <f t="shared" si="27"/>
        <v>-0.00999999999999801</v>
      </c>
    </row>
    <row r="1585" spans="1:28" ht="13.5">
      <c r="A1585" s="373"/>
      <c r="B1585" s="144">
        <v>1544</v>
      </c>
      <c r="C1585" s="212" t="s">
        <v>2241</v>
      </c>
      <c r="D1585" s="824"/>
      <c r="E1585" t="s">
        <v>808</v>
      </c>
      <c r="F1585" s="854">
        <v>0.94</v>
      </c>
      <c r="G1585" s="369" t="s">
        <v>1654</v>
      </c>
      <c r="H1585" s="806"/>
      <c r="I1585" s="854">
        <v>5.64</v>
      </c>
      <c r="J1585" s="848"/>
      <c r="K1585" s="806"/>
      <c r="L1585" s="806"/>
      <c r="M1585" s="806"/>
      <c r="N1585" s="857"/>
      <c r="AB1585" s="98">
        <f t="shared" si="27"/>
        <v>0</v>
      </c>
    </row>
    <row r="1586" spans="1:28" ht="36">
      <c r="A1586" s="144"/>
      <c r="B1586" s="144">
        <v>1545</v>
      </c>
      <c r="C1586" s="212" t="s">
        <v>2241</v>
      </c>
      <c r="D1586" s="407" t="s">
        <v>2541</v>
      </c>
      <c r="E1586" t="s">
        <v>2311</v>
      </c>
      <c r="F1586" s="182">
        <v>2</v>
      </c>
      <c r="G1586" s="144" t="s">
        <v>35</v>
      </c>
      <c r="H1586" s="866">
        <v>43763</v>
      </c>
      <c r="I1586" s="222">
        <v>8.5</v>
      </c>
      <c r="J1586" s="313" t="s">
        <v>2542</v>
      </c>
      <c r="K1586" s="144" t="s">
        <v>2543</v>
      </c>
      <c r="L1586" s="144">
        <v>13601846491</v>
      </c>
      <c r="M1586" s="432">
        <f>SUM(I1586:I1589)</f>
        <v>39</v>
      </c>
      <c r="N1586" s="839">
        <v>85.02</v>
      </c>
      <c r="W1586" s="332"/>
      <c r="AB1586" s="98">
        <f t="shared" si="27"/>
        <v>-7.019999999999996</v>
      </c>
    </row>
    <row r="1587" spans="1:28" ht="36">
      <c r="A1587" s="144"/>
      <c r="B1587" s="144">
        <v>1546</v>
      </c>
      <c r="C1587" s="212" t="s">
        <v>2241</v>
      </c>
      <c r="D1587" s="410"/>
      <c r="E1587" t="s">
        <v>2311</v>
      </c>
      <c r="F1587" s="182">
        <v>2</v>
      </c>
      <c r="G1587" s="144" t="s">
        <v>35</v>
      </c>
      <c r="H1587" s="867"/>
      <c r="I1587" s="222">
        <v>8.5</v>
      </c>
      <c r="J1587" s="313" t="s">
        <v>2542</v>
      </c>
      <c r="K1587" s="144" t="s">
        <v>2543</v>
      </c>
      <c r="L1587" s="144">
        <v>13601846491</v>
      </c>
      <c r="M1587" s="435"/>
      <c r="N1587" s="849"/>
      <c r="W1587" s="355"/>
      <c r="AB1587" s="98">
        <f t="shared" si="27"/>
        <v>0</v>
      </c>
    </row>
    <row r="1588" spans="1:28" ht="36">
      <c r="A1588" s="144"/>
      <c r="B1588" s="144">
        <v>1547</v>
      </c>
      <c r="C1588" s="212" t="s">
        <v>2241</v>
      </c>
      <c r="D1588" s="410"/>
      <c r="E1588" t="s">
        <v>2311</v>
      </c>
      <c r="F1588" s="182">
        <v>2</v>
      </c>
      <c r="G1588" s="144" t="s">
        <v>35</v>
      </c>
      <c r="H1588" s="867"/>
      <c r="I1588" s="222">
        <v>8.5</v>
      </c>
      <c r="J1588" s="313" t="s">
        <v>2544</v>
      </c>
      <c r="K1588" s="144" t="s">
        <v>2543</v>
      </c>
      <c r="L1588" s="144">
        <v>13601846491</v>
      </c>
      <c r="M1588" s="435"/>
      <c r="N1588" s="849"/>
      <c r="W1588" s="355"/>
      <c r="AB1588" s="98">
        <f t="shared" si="27"/>
        <v>0</v>
      </c>
    </row>
    <row r="1589" spans="1:28" ht="36">
      <c r="A1589" s="144"/>
      <c r="B1589" s="144">
        <v>1548</v>
      </c>
      <c r="C1589" s="212" t="s">
        <v>2241</v>
      </c>
      <c r="D1589" s="413"/>
      <c r="E1589" t="s">
        <v>1386</v>
      </c>
      <c r="F1589" s="182">
        <v>4</v>
      </c>
      <c r="G1589" s="144" t="s">
        <v>35</v>
      </c>
      <c r="H1589" s="868"/>
      <c r="I1589" s="222">
        <v>13.5</v>
      </c>
      <c r="J1589" s="313" t="s">
        <v>2544</v>
      </c>
      <c r="K1589" s="144" t="s">
        <v>2543</v>
      </c>
      <c r="L1589" s="144">
        <v>13601846491</v>
      </c>
      <c r="M1589" s="433"/>
      <c r="N1589" s="840"/>
      <c r="W1589" s="356"/>
      <c r="AB1589" s="98">
        <f t="shared" si="27"/>
        <v>0</v>
      </c>
    </row>
    <row r="1590" spans="1:28" ht="13.5" customHeight="1">
      <c r="A1590" s="144"/>
      <c r="B1590" s="144">
        <v>1549</v>
      </c>
      <c r="C1590" s="212" t="s">
        <v>2241</v>
      </c>
      <c r="D1590" s="407" t="s">
        <v>2545</v>
      </c>
      <c r="E1590" s="211" t="s">
        <v>580</v>
      </c>
      <c r="F1590" s="182">
        <v>1</v>
      </c>
      <c r="G1590" s="313" t="s">
        <v>69</v>
      </c>
      <c r="H1590" s="839" t="s">
        <v>870</v>
      </c>
      <c r="I1590" s="839">
        <v>6</v>
      </c>
      <c r="J1590" s="332" t="s">
        <v>2546</v>
      </c>
      <c r="K1590" s="332" t="s">
        <v>2547</v>
      </c>
      <c r="L1590" s="332">
        <v>13585531174</v>
      </c>
      <c r="M1590" s="432">
        <v>12</v>
      </c>
      <c r="N1590" s="839">
        <v>57</v>
      </c>
      <c r="W1590" s="313"/>
      <c r="AB1590" s="98">
        <f t="shared" si="27"/>
        <v>-33</v>
      </c>
    </row>
    <row r="1591" spans="1:28" ht="13.5">
      <c r="A1591" s="144"/>
      <c r="B1591" s="144">
        <v>1550</v>
      </c>
      <c r="C1591" s="212" t="s">
        <v>2241</v>
      </c>
      <c r="D1591" s="413"/>
      <c r="E1591" s="211" t="s">
        <v>580</v>
      </c>
      <c r="F1591" s="182">
        <v>1</v>
      </c>
      <c r="G1591" s="313" t="s">
        <v>69</v>
      </c>
      <c r="H1591" s="840"/>
      <c r="I1591" s="840">
        <v>6</v>
      </c>
      <c r="J1591" s="356"/>
      <c r="K1591" s="356"/>
      <c r="L1591" s="356"/>
      <c r="M1591" s="433"/>
      <c r="N1591" s="840"/>
      <c r="W1591" s="313"/>
      <c r="AB1591" s="98">
        <f t="shared" si="27"/>
        <v>0</v>
      </c>
    </row>
    <row r="1592" spans="1:28" ht="13.5" customHeight="1">
      <c r="A1592" s="373"/>
      <c r="B1592" s="144">
        <v>1551</v>
      </c>
      <c r="C1592" s="212" t="s">
        <v>2241</v>
      </c>
      <c r="D1592" s="736" t="s">
        <v>2548</v>
      </c>
      <c r="E1592" t="s">
        <v>2549</v>
      </c>
      <c r="F1592" s="182">
        <v>1</v>
      </c>
      <c r="G1592" s="846" t="s">
        <v>35</v>
      </c>
      <c r="H1592" s="890">
        <v>43770</v>
      </c>
      <c r="I1592" s="855">
        <v>6</v>
      </c>
      <c r="J1592" s="846" t="s">
        <v>2550</v>
      </c>
      <c r="K1592" s="804" t="s">
        <v>2551</v>
      </c>
      <c r="L1592" s="804">
        <v>18964812522</v>
      </c>
      <c r="M1592" s="804">
        <v>5.74</v>
      </c>
      <c r="N1592" s="855">
        <v>11.48</v>
      </c>
      <c r="W1592" s="846" t="s">
        <v>2271</v>
      </c>
      <c r="AB1592" s="98">
        <f t="shared" si="27"/>
        <v>0</v>
      </c>
    </row>
    <row r="1593" spans="1:28" ht="13.5">
      <c r="A1593" s="373"/>
      <c r="B1593" s="144">
        <v>1552</v>
      </c>
      <c r="C1593" s="212" t="s">
        <v>2241</v>
      </c>
      <c r="D1593" s="824"/>
      <c r="E1593" t="s">
        <v>2552</v>
      </c>
      <c r="F1593" s="857"/>
      <c r="G1593" s="848"/>
      <c r="H1593" s="891"/>
      <c r="I1593" s="857"/>
      <c r="J1593" s="848"/>
      <c r="K1593" s="806"/>
      <c r="L1593" s="806"/>
      <c r="M1593" s="806"/>
      <c r="N1593" s="857"/>
      <c r="W1593" s="848"/>
      <c r="AB1593" s="98">
        <f t="shared" si="27"/>
        <v>0</v>
      </c>
    </row>
    <row r="1594" spans="1:28" ht="13.5" customHeight="1">
      <c r="A1594" s="373"/>
      <c r="B1594" s="144">
        <v>1553</v>
      </c>
      <c r="C1594" s="212" t="s">
        <v>2241</v>
      </c>
      <c r="D1594" s="736" t="s">
        <v>2553</v>
      </c>
      <c r="E1594" s="368" t="s">
        <v>2554</v>
      </c>
      <c r="F1594" s="854">
        <v>3.14</v>
      </c>
      <c r="G1594" s="369" t="s">
        <v>35</v>
      </c>
      <c r="H1594" s="855" t="s">
        <v>170</v>
      </c>
      <c r="I1594" s="854">
        <v>11.35</v>
      </c>
      <c r="J1594" s="846" t="s">
        <v>2555</v>
      </c>
      <c r="K1594" s="846" t="s">
        <v>2556</v>
      </c>
      <c r="L1594" s="846">
        <v>13817167525</v>
      </c>
      <c r="M1594" s="846">
        <v>32.99</v>
      </c>
      <c r="N1594" s="855">
        <v>65.98</v>
      </c>
      <c r="W1594" s="846" t="s">
        <v>2271</v>
      </c>
      <c r="AB1594" s="98">
        <f t="shared" si="27"/>
        <v>0</v>
      </c>
    </row>
    <row r="1595" spans="1:28" ht="13.5">
      <c r="A1595" s="373"/>
      <c r="B1595" s="144">
        <v>1554</v>
      </c>
      <c r="C1595" s="212" t="s">
        <v>2241</v>
      </c>
      <c r="D1595" s="831"/>
      <c r="E1595" s="368" t="s">
        <v>2554</v>
      </c>
      <c r="F1595" s="854">
        <v>3.14</v>
      </c>
      <c r="G1595" s="369" t="s">
        <v>35</v>
      </c>
      <c r="H1595" s="856"/>
      <c r="I1595" s="854">
        <v>11.35</v>
      </c>
      <c r="J1595" s="847"/>
      <c r="K1595" s="847"/>
      <c r="L1595" s="847"/>
      <c r="M1595" s="847"/>
      <c r="N1595" s="856"/>
      <c r="W1595" s="847"/>
      <c r="AB1595" s="98">
        <f t="shared" si="27"/>
        <v>0</v>
      </c>
    </row>
    <row r="1596" spans="1:28" ht="13.5">
      <c r="A1596" s="373"/>
      <c r="B1596" s="144">
        <v>1555</v>
      </c>
      <c r="C1596" s="212" t="s">
        <v>2241</v>
      </c>
      <c r="D1596" s="824"/>
      <c r="E1596" s="368" t="s">
        <v>2554</v>
      </c>
      <c r="F1596" s="854">
        <v>3.14</v>
      </c>
      <c r="G1596" s="369" t="s">
        <v>35</v>
      </c>
      <c r="H1596" s="857"/>
      <c r="I1596" s="854">
        <v>11.35</v>
      </c>
      <c r="J1596" s="848"/>
      <c r="K1596" s="848"/>
      <c r="L1596" s="848"/>
      <c r="M1596" s="848"/>
      <c r="N1596" s="857"/>
      <c r="W1596" s="848"/>
      <c r="AB1596" s="98">
        <f t="shared" si="27"/>
        <v>0</v>
      </c>
    </row>
    <row r="1597" spans="1:28" ht="36">
      <c r="A1597" s="373"/>
      <c r="B1597" s="144">
        <v>1556</v>
      </c>
      <c r="C1597" s="212" t="s">
        <v>2241</v>
      </c>
      <c r="D1597" s="368" t="s">
        <v>2557</v>
      </c>
      <c r="E1597" s="368" t="s">
        <v>2558</v>
      </c>
      <c r="F1597" s="854">
        <v>1</v>
      </c>
      <c r="G1597" s="369" t="s">
        <v>35</v>
      </c>
      <c r="H1597" s="373" t="s">
        <v>2559</v>
      </c>
      <c r="I1597" s="854">
        <v>6</v>
      </c>
      <c r="J1597" s="369" t="s">
        <v>2560</v>
      </c>
      <c r="K1597" s="386" t="s">
        <v>2561</v>
      </c>
      <c r="L1597" s="386">
        <v>13916397007</v>
      </c>
      <c r="M1597" s="373">
        <v>4.32</v>
      </c>
      <c r="N1597" s="854">
        <v>8.65</v>
      </c>
      <c r="W1597" s="369" t="s">
        <v>2562</v>
      </c>
      <c r="AB1597" s="98">
        <f t="shared" si="27"/>
        <v>-0.009999999999999787</v>
      </c>
    </row>
    <row r="1598" spans="1:28" ht="24">
      <c r="A1598" s="144"/>
      <c r="B1598" s="144">
        <v>1557</v>
      </c>
      <c r="C1598" s="212" t="s">
        <v>2241</v>
      </c>
      <c r="D1598" s="407" t="s">
        <v>2563</v>
      </c>
      <c r="E1598" s="211" t="s">
        <v>2564</v>
      </c>
      <c r="F1598" s="182">
        <v>4</v>
      </c>
      <c r="G1598" s="313" t="s">
        <v>35</v>
      </c>
      <c r="H1598" s="144"/>
      <c r="I1598" s="222">
        <v>13.5</v>
      </c>
      <c r="J1598" s="313" t="s">
        <v>2565</v>
      </c>
      <c r="K1598" s="144" t="s">
        <v>2566</v>
      </c>
      <c r="L1598" s="144">
        <v>13524587863</v>
      </c>
      <c r="M1598" s="432">
        <v>23.5</v>
      </c>
      <c r="N1598" s="839">
        <v>47</v>
      </c>
      <c r="W1598" s="332"/>
      <c r="AB1598" s="98">
        <f t="shared" si="27"/>
        <v>0</v>
      </c>
    </row>
    <row r="1599" spans="1:28" ht="24">
      <c r="A1599" s="144"/>
      <c r="B1599" s="144">
        <v>1558</v>
      </c>
      <c r="C1599" s="212" t="s">
        <v>2241</v>
      </c>
      <c r="D1599" s="413"/>
      <c r="E1599" s="211" t="s">
        <v>2567</v>
      </c>
      <c r="F1599" s="182">
        <v>2.6</v>
      </c>
      <c r="G1599" s="313" t="s">
        <v>35</v>
      </c>
      <c r="H1599" s="144"/>
      <c r="I1599" s="222">
        <v>10</v>
      </c>
      <c r="J1599" s="313" t="s">
        <v>2565</v>
      </c>
      <c r="K1599" s="144" t="s">
        <v>2566</v>
      </c>
      <c r="L1599" s="144">
        <v>13524587863</v>
      </c>
      <c r="M1599" s="433"/>
      <c r="N1599" s="840"/>
      <c r="W1599" s="356"/>
      <c r="AB1599" s="98">
        <f t="shared" si="27"/>
        <v>0</v>
      </c>
    </row>
    <row r="1600" spans="1:28" ht="24">
      <c r="A1600" s="144"/>
      <c r="B1600" s="144">
        <v>1559</v>
      </c>
      <c r="C1600" s="212" t="s">
        <v>2241</v>
      </c>
      <c r="D1600" s="211" t="s">
        <v>2568</v>
      </c>
      <c r="E1600" s="212" t="s">
        <v>2569</v>
      </c>
      <c r="F1600" s="182">
        <v>0.4</v>
      </c>
      <c r="G1600" s="313" t="s">
        <v>207</v>
      </c>
      <c r="H1600" s="222" t="s">
        <v>2570</v>
      </c>
      <c r="I1600" s="222">
        <v>2.4</v>
      </c>
      <c r="J1600" s="313" t="s">
        <v>2571</v>
      </c>
      <c r="K1600" s="144" t="s">
        <v>2572</v>
      </c>
      <c r="L1600" s="144">
        <v>13681742328</v>
      </c>
      <c r="M1600" s="144">
        <v>2.4</v>
      </c>
      <c r="N1600" s="222">
        <v>6</v>
      </c>
      <c r="W1600" s="313"/>
      <c r="AB1600" s="98">
        <f t="shared" si="27"/>
        <v>-1.2000000000000002</v>
      </c>
    </row>
    <row r="1601" spans="1:28" ht="24">
      <c r="A1601" s="144"/>
      <c r="B1601" s="144">
        <v>1560</v>
      </c>
      <c r="C1601" s="212" t="s">
        <v>2241</v>
      </c>
      <c r="D1601" s="407" t="s">
        <v>2573</v>
      </c>
      <c r="E1601" s="211" t="s">
        <v>2574</v>
      </c>
      <c r="F1601" s="182">
        <v>0.75</v>
      </c>
      <c r="G1601" s="313" t="s">
        <v>207</v>
      </c>
      <c r="H1601" s="839" t="s">
        <v>2575</v>
      </c>
      <c r="I1601" s="839">
        <v>4.5</v>
      </c>
      <c r="J1601" s="332" t="s">
        <v>2576</v>
      </c>
      <c r="K1601" s="432" t="s">
        <v>2577</v>
      </c>
      <c r="L1601" s="432">
        <v>13601627251</v>
      </c>
      <c r="M1601" s="432">
        <v>4.5</v>
      </c>
      <c r="N1601" s="839">
        <v>11.7</v>
      </c>
      <c r="AB1601" s="98">
        <f t="shared" si="27"/>
        <v>-2.6999999999999993</v>
      </c>
    </row>
    <row r="1602" spans="1:28" ht="13.5">
      <c r="A1602" s="144"/>
      <c r="B1602" s="144">
        <v>1561</v>
      </c>
      <c r="C1602" s="212" t="s">
        <v>2241</v>
      </c>
      <c r="D1602" s="772" t="s">
        <v>2578</v>
      </c>
      <c r="E1602" s="212" t="s">
        <v>2579</v>
      </c>
      <c r="F1602" s="182">
        <v>6.42</v>
      </c>
      <c r="G1602" s="313" t="s">
        <v>207</v>
      </c>
      <c r="H1602" s="839">
        <v>2019.6</v>
      </c>
      <c r="I1602" s="839">
        <v>17.13</v>
      </c>
      <c r="J1602" s="432" t="s">
        <v>2580</v>
      </c>
      <c r="K1602" s="432" t="s">
        <v>2581</v>
      </c>
      <c r="L1602" s="906">
        <v>13817396199</v>
      </c>
      <c r="M1602" s="432">
        <v>5</v>
      </c>
      <c r="N1602" s="839">
        <v>10</v>
      </c>
      <c r="W1602" s="332" t="s">
        <v>2582</v>
      </c>
      <c r="AB1602" s="98">
        <f t="shared" si="27"/>
        <v>0</v>
      </c>
    </row>
    <row r="1603" spans="1:28" ht="13.5">
      <c r="A1603" s="144"/>
      <c r="B1603" s="144">
        <v>1562</v>
      </c>
      <c r="C1603" s="212" t="s">
        <v>2241</v>
      </c>
      <c r="D1603" s="823"/>
      <c r="E1603" s="212" t="s">
        <v>2583</v>
      </c>
      <c r="F1603" s="182">
        <v>4.28</v>
      </c>
      <c r="G1603" s="313" t="s">
        <v>207</v>
      </c>
      <c r="H1603" s="840"/>
      <c r="I1603" s="840">
        <v>13.92</v>
      </c>
      <c r="J1603" s="433"/>
      <c r="K1603" s="433"/>
      <c r="L1603" s="907"/>
      <c r="M1603" s="433"/>
      <c r="N1603" s="840"/>
      <c r="W1603" s="356"/>
      <c r="AB1603" s="98">
        <f t="shared" si="27"/>
        <v>0</v>
      </c>
    </row>
    <row r="1604" spans="1:28" ht="36">
      <c r="A1604" s="144"/>
      <c r="B1604" s="144">
        <v>1563</v>
      </c>
      <c r="C1604" s="212" t="s">
        <v>2241</v>
      </c>
      <c r="D1604" s="407" t="s">
        <v>2584</v>
      </c>
      <c r="E1604" s="211" t="s">
        <v>2585</v>
      </c>
      <c r="F1604" s="182">
        <v>5</v>
      </c>
      <c r="G1604" s="313" t="s">
        <v>2586</v>
      </c>
      <c r="H1604" s="839" t="s">
        <v>954</v>
      </c>
      <c r="I1604" s="144">
        <v>15</v>
      </c>
      <c r="J1604" s="313" t="s">
        <v>2587</v>
      </c>
      <c r="K1604" s="144" t="s">
        <v>2588</v>
      </c>
      <c r="L1604" s="144">
        <v>19821358872</v>
      </c>
      <c r="M1604" s="432">
        <v>45</v>
      </c>
      <c r="N1604" s="839">
        <v>104</v>
      </c>
      <c r="W1604" s="313"/>
      <c r="AB1604" s="98">
        <f t="shared" si="27"/>
        <v>-14</v>
      </c>
    </row>
    <row r="1605" spans="1:28" ht="36">
      <c r="A1605" s="144"/>
      <c r="B1605" s="144">
        <v>1564</v>
      </c>
      <c r="C1605" s="212" t="s">
        <v>2241</v>
      </c>
      <c r="D1605" s="410"/>
      <c r="E1605" s="211" t="s">
        <v>2585</v>
      </c>
      <c r="F1605" s="182">
        <v>5</v>
      </c>
      <c r="G1605" s="313" t="s">
        <v>2586</v>
      </c>
      <c r="H1605" s="849"/>
      <c r="I1605" s="144">
        <v>15</v>
      </c>
      <c r="J1605" s="313" t="s">
        <v>2587</v>
      </c>
      <c r="K1605" s="144" t="s">
        <v>2588</v>
      </c>
      <c r="L1605" s="144">
        <v>19821358872</v>
      </c>
      <c r="M1605" s="435"/>
      <c r="N1605" s="849"/>
      <c r="W1605" s="313"/>
      <c r="AB1605" s="98">
        <f t="shared" si="27"/>
        <v>0</v>
      </c>
    </row>
    <row r="1606" spans="1:28" ht="36">
      <c r="A1606" s="144"/>
      <c r="B1606" s="144">
        <v>1565</v>
      </c>
      <c r="C1606" s="212" t="s">
        <v>2241</v>
      </c>
      <c r="D1606" s="413"/>
      <c r="E1606" s="211" t="s">
        <v>2585</v>
      </c>
      <c r="F1606" s="182">
        <v>5</v>
      </c>
      <c r="G1606" s="313" t="s">
        <v>2586</v>
      </c>
      <c r="H1606" s="840"/>
      <c r="I1606" s="144">
        <v>15</v>
      </c>
      <c r="J1606" s="313" t="s">
        <v>2587</v>
      </c>
      <c r="K1606" s="144" t="s">
        <v>2588</v>
      </c>
      <c r="L1606" s="144">
        <v>19821358872</v>
      </c>
      <c r="M1606" s="433"/>
      <c r="N1606" s="840"/>
      <c r="W1606" s="313"/>
      <c r="AB1606" s="98">
        <f t="shared" si="27"/>
        <v>0</v>
      </c>
    </row>
    <row r="1607" spans="1:28" ht="24">
      <c r="A1607" s="144"/>
      <c r="B1607" s="144">
        <v>1566</v>
      </c>
      <c r="C1607" s="212" t="s">
        <v>2241</v>
      </c>
      <c r="D1607" s="407" t="s">
        <v>2589</v>
      </c>
      <c r="E1607" s="211" t="s">
        <v>2590</v>
      </c>
      <c r="F1607" s="182">
        <v>2</v>
      </c>
      <c r="G1607" s="313" t="s">
        <v>2591</v>
      </c>
      <c r="H1607" s="901" t="s">
        <v>2592</v>
      </c>
      <c r="I1607" s="144">
        <v>8.5</v>
      </c>
      <c r="J1607" s="432" t="s">
        <v>2593</v>
      </c>
      <c r="K1607" s="432" t="s">
        <v>2594</v>
      </c>
      <c r="L1607" s="432">
        <v>13901869988</v>
      </c>
      <c r="M1607" s="432">
        <f>SUM(I1607:I1609)</f>
        <v>25.5</v>
      </c>
      <c r="N1607" s="839">
        <v>130.02</v>
      </c>
      <c r="W1607" s="332"/>
      <c r="AB1607" s="98">
        <f t="shared" si="27"/>
        <v>-79.02000000000001</v>
      </c>
    </row>
    <row r="1608" spans="1:28" ht="13.5">
      <c r="A1608" s="144"/>
      <c r="B1608" s="144">
        <v>1567</v>
      </c>
      <c r="C1608" s="212" t="s">
        <v>2241</v>
      </c>
      <c r="D1608" s="410"/>
      <c r="E1608" s="211" t="s">
        <v>2590</v>
      </c>
      <c r="F1608" s="182">
        <v>2</v>
      </c>
      <c r="G1608" s="313" t="s">
        <v>2595</v>
      </c>
      <c r="H1608" s="902"/>
      <c r="I1608" s="144">
        <v>8.5</v>
      </c>
      <c r="J1608" s="435"/>
      <c r="K1608" s="435"/>
      <c r="L1608" s="435"/>
      <c r="M1608" s="435"/>
      <c r="N1608" s="849"/>
      <c r="W1608" s="355"/>
      <c r="AB1608" s="98">
        <f t="shared" si="27"/>
        <v>0</v>
      </c>
    </row>
    <row r="1609" spans="1:28" ht="13.5">
      <c r="A1609" s="144"/>
      <c r="B1609" s="144">
        <v>1568</v>
      </c>
      <c r="C1609" s="212" t="s">
        <v>2241</v>
      </c>
      <c r="D1609" s="413"/>
      <c r="E1609" s="211" t="s">
        <v>2590</v>
      </c>
      <c r="F1609" s="182">
        <v>2</v>
      </c>
      <c r="G1609" s="313" t="s">
        <v>2595</v>
      </c>
      <c r="H1609" s="903"/>
      <c r="I1609" s="144">
        <v>8.5</v>
      </c>
      <c r="J1609" s="433"/>
      <c r="K1609" s="433"/>
      <c r="L1609" s="433"/>
      <c r="M1609" s="433"/>
      <c r="N1609" s="840"/>
      <c r="W1609" s="356"/>
      <c r="AB1609" s="98">
        <f t="shared" si="27"/>
        <v>0</v>
      </c>
    </row>
    <row r="1610" spans="1:28" ht="24">
      <c r="A1610" s="144"/>
      <c r="B1610" s="144">
        <v>1569</v>
      </c>
      <c r="C1610" s="212" t="s">
        <v>2241</v>
      </c>
      <c r="D1610" s="211" t="s">
        <v>2596</v>
      </c>
      <c r="E1610" s="211" t="s">
        <v>2597</v>
      </c>
      <c r="F1610" s="182">
        <v>2.57</v>
      </c>
      <c r="G1610" s="313" t="s">
        <v>35</v>
      </c>
      <c r="H1610" s="222" t="s">
        <v>891</v>
      </c>
      <c r="I1610" s="222">
        <v>9.92</v>
      </c>
      <c r="J1610" s="313" t="s">
        <v>2598</v>
      </c>
      <c r="K1610" s="908" t="s">
        <v>2599</v>
      </c>
      <c r="L1610" s="908">
        <v>18202126986</v>
      </c>
      <c r="M1610" s="144">
        <v>9.92</v>
      </c>
      <c r="N1610" s="222">
        <v>22.3</v>
      </c>
      <c r="W1610" s="313"/>
      <c r="AB1610" s="98">
        <f t="shared" si="27"/>
        <v>-2.460000000000001</v>
      </c>
    </row>
    <row r="1611" spans="1:28" ht="13.5">
      <c r="A1611" s="144"/>
      <c r="B1611" s="144">
        <v>1570</v>
      </c>
      <c r="C1611" s="212" t="s">
        <v>2241</v>
      </c>
      <c r="D1611" s="407" t="s">
        <v>2600</v>
      </c>
      <c r="E1611" s="211" t="s">
        <v>2601</v>
      </c>
      <c r="F1611" s="182">
        <v>6</v>
      </c>
      <c r="G1611" s="313" t="s">
        <v>35</v>
      </c>
      <c r="H1611" s="222" t="s">
        <v>170</v>
      </c>
      <c r="I1611" s="222">
        <v>16.5</v>
      </c>
      <c r="J1611" s="432" t="s">
        <v>2602</v>
      </c>
      <c r="K1611" s="432" t="s">
        <v>2603</v>
      </c>
      <c r="L1611" s="432">
        <v>13901644611</v>
      </c>
      <c r="M1611" s="432">
        <f>SUM(I1611:I1613)</f>
        <v>39</v>
      </c>
      <c r="N1611" s="839">
        <v>78</v>
      </c>
      <c r="W1611" s="332"/>
      <c r="AB1611" s="98">
        <f t="shared" si="27"/>
        <v>0</v>
      </c>
    </row>
    <row r="1612" spans="1:28" ht="13.5">
      <c r="A1612" s="144"/>
      <c r="B1612" s="144">
        <v>1571</v>
      </c>
      <c r="C1612" s="212" t="s">
        <v>2241</v>
      </c>
      <c r="D1612" s="410"/>
      <c r="E1612" s="211" t="s">
        <v>2604</v>
      </c>
      <c r="F1612" s="182">
        <v>6</v>
      </c>
      <c r="G1612" s="313" t="s">
        <v>35</v>
      </c>
      <c r="H1612" s="222" t="s">
        <v>170</v>
      </c>
      <c r="I1612" s="222">
        <v>16.5</v>
      </c>
      <c r="J1612" s="435"/>
      <c r="K1612" s="435"/>
      <c r="L1612" s="435"/>
      <c r="M1612" s="435"/>
      <c r="N1612" s="849"/>
      <c r="W1612" s="355"/>
      <c r="AB1612" s="98">
        <f t="shared" si="27"/>
        <v>0</v>
      </c>
    </row>
    <row r="1613" spans="1:28" ht="13.5">
      <c r="A1613" s="144"/>
      <c r="B1613" s="144">
        <v>1572</v>
      </c>
      <c r="C1613" s="212" t="s">
        <v>2241</v>
      </c>
      <c r="D1613" s="413"/>
      <c r="E1613" s="211" t="s">
        <v>502</v>
      </c>
      <c r="F1613" s="182">
        <v>1</v>
      </c>
      <c r="G1613" s="313" t="s">
        <v>35</v>
      </c>
      <c r="H1613" s="222" t="s">
        <v>170</v>
      </c>
      <c r="I1613" s="222">
        <v>6</v>
      </c>
      <c r="J1613" s="433"/>
      <c r="K1613" s="433"/>
      <c r="L1613" s="433"/>
      <c r="M1613" s="433"/>
      <c r="N1613" s="840"/>
      <c r="W1613" s="356"/>
      <c r="AB1613" s="98">
        <f t="shared" si="27"/>
        <v>0</v>
      </c>
    </row>
    <row r="1614" spans="1:28" ht="13.5">
      <c r="A1614" s="144"/>
      <c r="B1614" s="144">
        <v>1573</v>
      </c>
      <c r="C1614" s="212" t="s">
        <v>2241</v>
      </c>
      <c r="D1614" s="407" t="s">
        <v>2605</v>
      </c>
      <c r="E1614" s="211" t="s">
        <v>2606</v>
      </c>
      <c r="F1614" s="182">
        <v>0.65</v>
      </c>
      <c r="G1614" s="2" t="s">
        <v>35</v>
      </c>
      <c r="H1614" s="839" t="s">
        <v>833</v>
      </c>
      <c r="I1614" s="144">
        <v>3.9</v>
      </c>
      <c r="J1614" s="839" t="s">
        <v>2607</v>
      </c>
      <c r="K1614" s="839" t="s">
        <v>2608</v>
      </c>
      <c r="L1614" s="839">
        <v>13651831201</v>
      </c>
      <c r="M1614" s="432">
        <f>SUM(I1614:I1615)</f>
        <v>7.32</v>
      </c>
      <c r="N1614" s="839">
        <v>40.9</v>
      </c>
      <c r="AB1614" s="98">
        <f t="shared" si="27"/>
        <v>-26.259999999999998</v>
      </c>
    </row>
    <row r="1615" spans="1:28" ht="13.5">
      <c r="A1615" s="144"/>
      <c r="B1615" s="144">
        <v>1574</v>
      </c>
      <c r="C1615" s="212" t="s">
        <v>2241</v>
      </c>
      <c r="D1615" s="413"/>
      <c r="E1615" s="211" t="s">
        <v>2609</v>
      </c>
      <c r="F1615" s="182">
        <v>0.57</v>
      </c>
      <c r="G1615" s="2" t="s">
        <v>35</v>
      </c>
      <c r="H1615" s="840"/>
      <c r="I1615" s="144">
        <v>3.42</v>
      </c>
      <c r="J1615" s="840"/>
      <c r="K1615" s="840"/>
      <c r="L1615" s="840"/>
      <c r="M1615" s="433"/>
      <c r="N1615" s="840"/>
      <c r="AB1615" s="98">
        <f t="shared" si="27"/>
        <v>0</v>
      </c>
    </row>
    <row r="1616" spans="1:28" ht="13.5">
      <c r="A1616" s="144"/>
      <c r="B1616" s="144">
        <v>1575</v>
      </c>
      <c r="C1616" s="212" t="s">
        <v>2241</v>
      </c>
      <c r="D1616" s="407" t="s">
        <v>2610</v>
      </c>
      <c r="E1616" s="211" t="s">
        <v>2611</v>
      </c>
      <c r="F1616" s="182">
        <v>20</v>
      </c>
      <c r="G1616" s="144" t="s">
        <v>2595</v>
      </c>
      <c r="H1616" s="839" t="s">
        <v>2219</v>
      </c>
      <c r="I1616" s="144">
        <v>37.5</v>
      </c>
      <c r="J1616" s="432" t="s">
        <v>2612</v>
      </c>
      <c r="K1616" s="432" t="s">
        <v>2613</v>
      </c>
      <c r="L1616" s="432">
        <v>13773297018</v>
      </c>
      <c r="M1616" s="432">
        <f>SUM(I1616:I1618)</f>
        <v>112.5</v>
      </c>
      <c r="N1616" s="839">
        <v>270</v>
      </c>
      <c r="AB1616" s="98">
        <f t="shared" si="27"/>
        <v>-45</v>
      </c>
    </row>
    <row r="1617" spans="1:28" ht="13.5">
      <c r="A1617" s="144"/>
      <c r="B1617" s="144">
        <v>1576</v>
      </c>
      <c r="C1617" s="212" t="s">
        <v>2241</v>
      </c>
      <c r="D1617" s="410"/>
      <c r="E1617" s="211" t="s">
        <v>2611</v>
      </c>
      <c r="F1617" s="182">
        <v>20</v>
      </c>
      <c r="G1617" s="144" t="s">
        <v>2595</v>
      </c>
      <c r="H1617" s="849"/>
      <c r="I1617" s="144">
        <v>37.5</v>
      </c>
      <c r="J1617" s="435"/>
      <c r="K1617" s="435"/>
      <c r="L1617" s="435"/>
      <c r="M1617" s="435"/>
      <c r="N1617" s="849"/>
      <c r="AB1617" s="98">
        <f t="shared" si="27"/>
        <v>0</v>
      </c>
    </row>
    <row r="1618" spans="1:28" ht="13.5">
      <c r="A1618" s="144"/>
      <c r="B1618" s="144">
        <v>1577</v>
      </c>
      <c r="C1618" s="212" t="s">
        <v>2241</v>
      </c>
      <c r="D1618" s="413"/>
      <c r="E1618" s="211" t="s">
        <v>2611</v>
      </c>
      <c r="F1618" s="182">
        <v>20</v>
      </c>
      <c r="G1618" s="144" t="s">
        <v>2595</v>
      </c>
      <c r="H1618" s="840"/>
      <c r="I1618" s="144">
        <v>37.5</v>
      </c>
      <c r="J1618" s="433"/>
      <c r="K1618" s="433"/>
      <c r="L1618" s="433"/>
      <c r="M1618" s="433"/>
      <c r="N1618" s="840"/>
      <c r="AB1618" s="98">
        <f t="shared" si="27"/>
        <v>0</v>
      </c>
    </row>
    <row r="1619" spans="1:28" ht="13.5">
      <c r="A1619" s="212"/>
      <c r="B1619" s="144">
        <v>1578</v>
      </c>
      <c r="C1619" s="212" t="s">
        <v>2241</v>
      </c>
      <c r="D1619" s="211" t="s">
        <v>2614</v>
      </c>
      <c r="E1619" s="211" t="s">
        <v>261</v>
      </c>
      <c r="F1619" s="182">
        <v>1.02</v>
      </c>
      <c r="G1619" s="144" t="s">
        <v>69</v>
      </c>
      <c r="H1619" s="904">
        <v>43739</v>
      </c>
      <c r="I1619" s="144">
        <v>6.05</v>
      </c>
      <c r="J1619" s="432" t="s">
        <v>2615</v>
      </c>
      <c r="K1619" s="432" t="s">
        <v>2616</v>
      </c>
      <c r="L1619" s="432">
        <v>13817233725</v>
      </c>
      <c r="M1619" s="432">
        <f>SUM(I1619:I1620)</f>
        <v>12.1</v>
      </c>
      <c r="N1619" s="222">
        <v>39.5</v>
      </c>
      <c r="AB1619" s="98">
        <f t="shared" si="27"/>
        <v>-15.3</v>
      </c>
    </row>
    <row r="1620" spans="1:28" ht="13.5">
      <c r="A1620" s="212"/>
      <c r="B1620" s="144">
        <v>1579</v>
      </c>
      <c r="C1620" s="212" t="s">
        <v>2241</v>
      </c>
      <c r="D1620" s="211"/>
      <c r="E1620" s="211" t="s">
        <v>261</v>
      </c>
      <c r="F1620" s="182">
        <v>1.02</v>
      </c>
      <c r="G1620" s="144" t="s">
        <v>69</v>
      </c>
      <c r="H1620" s="905"/>
      <c r="I1620" s="144">
        <v>6.05</v>
      </c>
      <c r="J1620" s="433"/>
      <c r="K1620" s="433"/>
      <c r="L1620" s="433"/>
      <c r="M1620" s="433"/>
      <c r="N1620" s="222"/>
      <c r="W1620" s="313"/>
      <c r="AB1620" s="98">
        <f t="shared" si="27"/>
        <v>0</v>
      </c>
    </row>
    <row r="1621" spans="1:28" s="126" customFormat="1" ht="24" customHeight="1">
      <c r="A1621" s="362"/>
      <c r="B1621" s="144">
        <v>1580</v>
      </c>
      <c r="C1621" s="212" t="s">
        <v>2241</v>
      </c>
      <c r="D1621" s="407" t="s">
        <v>2617</v>
      </c>
      <c r="E1621" s="211" t="s">
        <v>2618</v>
      </c>
      <c r="F1621" s="182">
        <v>15</v>
      </c>
      <c r="G1621" s="332" t="s">
        <v>35</v>
      </c>
      <c r="H1621" s="839" t="s">
        <v>1716</v>
      </c>
      <c r="I1621" s="839">
        <v>30</v>
      </c>
      <c r="J1621" s="332" t="s">
        <v>2619</v>
      </c>
      <c r="K1621" s="909" t="s">
        <v>2620</v>
      </c>
      <c r="L1621" s="313">
        <v>13817285528</v>
      </c>
      <c r="M1621" s="432">
        <v>60</v>
      </c>
      <c r="N1621" s="839">
        <v>201.78</v>
      </c>
      <c r="O1621" s="879"/>
      <c r="P1621" s="879"/>
      <c r="Q1621" s="879"/>
      <c r="R1621" s="879"/>
      <c r="S1621" s="879"/>
      <c r="T1621" s="879"/>
      <c r="U1621" s="879"/>
      <c r="V1621" s="879"/>
      <c r="W1621"/>
      <c r="AB1621" s="98">
        <f t="shared" si="27"/>
        <v>-81.78</v>
      </c>
    </row>
    <row r="1622" spans="1:28" s="126" customFormat="1" ht="13.5">
      <c r="A1622" s="770"/>
      <c r="B1622" s="144">
        <v>1581</v>
      </c>
      <c r="C1622" s="212" t="s">
        <v>2241</v>
      </c>
      <c r="D1622" s="413"/>
      <c r="E1622" s="407" t="s">
        <v>2618</v>
      </c>
      <c r="F1622" s="839">
        <v>15</v>
      </c>
      <c r="G1622" s="356"/>
      <c r="H1622" s="840"/>
      <c r="I1622" s="840">
        <v>30</v>
      </c>
      <c r="J1622" s="356"/>
      <c r="K1622" s="910"/>
      <c r="L1622" s="313"/>
      <c r="M1622" s="433"/>
      <c r="N1622" s="840"/>
      <c r="O1622" s="879"/>
      <c r="P1622" s="879"/>
      <c r="Q1622" s="879"/>
      <c r="R1622" s="879"/>
      <c r="S1622" s="879"/>
      <c r="T1622" s="879"/>
      <c r="U1622" s="879"/>
      <c r="V1622" s="879"/>
      <c r="W1622"/>
      <c r="AB1622" s="98">
        <f t="shared" si="27"/>
        <v>0</v>
      </c>
    </row>
    <row r="1623" spans="1:28" s="126" customFormat="1" ht="24" customHeight="1">
      <c r="A1623" s="889"/>
      <c r="B1623" s="144">
        <v>1582</v>
      </c>
      <c r="C1623" s="212" t="s">
        <v>2241</v>
      </c>
      <c r="D1623" s="407" t="s">
        <v>2621</v>
      </c>
      <c r="E1623" s="211" t="s">
        <v>2622</v>
      </c>
      <c r="F1623" s="182">
        <v>3</v>
      </c>
      <c r="G1623" s="332" t="s">
        <v>35</v>
      </c>
      <c r="H1623" t="s">
        <v>2623</v>
      </c>
      <c r="I1623" s="144">
        <v>11</v>
      </c>
      <c r="J1623" s="332" t="s">
        <v>2624</v>
      </c>
      <c r="K1623" s="46" t="s">
        <v>2625</v>
      </c>
      <c r="L1623" s="46" t="s">
        <v>2626</v>
      </c>
      <c r="M1623" s="432">
        <f>N1623/2</f>
        <v>32.95</v>
      </c>
      <c r="N1623" s="46">
        <v>65.9</v>
      </c>
      <c r="O1623" s="879"/>
      <c r="P1623" s="879"/>
      <c r="Q1623" s="879"/>
      <c r="R1623" s="879"/>
      <c r="S1623" s="879"/>
      <c r="T1623" s="879"/>
      <c r="U1623" s="879"/>
      <c r="V1623" s="879"/>
      <c r="W1623"/>
      <c r="AB1623" s="98">
        <f t="shared" si="27"/>
        <v>0</v>
      </c>
    </row>
    <row r="1624" spans="1:28" s="126" customFormat="1" ht="13.5">
      <c r="A1624" s="889"/>
      <c r="B1624" s="144">
        <v>1583</v>
      </c>
      <c r="C1624" s="212" t="s">
        <v>2241</v>
      </c>
      <c r="D1624" s="410"/>
      <c r="E1624" s="211" t="s">
        <v>2622</v>
      </c>
      <c r="F1624" s="182">
        <v>3</v>
      </c>
      <c r="G1624" s="355"/>
      <c r="H1624"/>
      <c r="I1624" s="144">
        <v>11</v>
      </c>
      <c r="J1624" s="355"/>
      <c r="K1624" s="46"/>
      <c r="L1624" s="46"/>
      <c r="M1624" s="435"/>
      <c r="N1624" s="46"/>
      <c r="O1624" s="879"/>
      <c r="P1624" s="879"/>
      <c r="Q1624" s="879"/>
      <c r="R1624" s="879"/>
      <c r="S1624" s="879"/>
      <c r="T1624" s="879"/>
      <c r="U1624" s="879"/>
      <c r="V1624" s="879"/>
      <c r="W1624"/>
      <c r="AB1624" s="98">
        <f t="shared" si="27"/>
        <v>0</v>
      </c>
    </row>
    <row r="1625" spans="1:28" s="126" customFormat="1" ht="13.5">
      <c r="A1625" s="889"/>
      <c r="B1625" s="144">
        <v>1584</v>
      </c>
      <c r="C1625" s="212" t="s">
        <v>2241</v>
      </c>
      <c r="D1625" s="413"/>
      <c r="E1625" s="211" t="s">
        <v>1007</v>
      </c>
      <c r="F1625" s="182">
        <v>6</v>
      </c>
      <c r="G1625" s="356"/>
      <c r="H1625"/>
      <c r="I1625" s="144">
        <v>16.5</v>
      </c>
      <c r="J1625" s="356"/>
      <c r="K1625" s="46"/>
      <c r="L1625" s="46"/>
      <c r="M1625" s="433"/>
      <c r="N1625" s="46"/>
      <c r="O1625" s="879"/>
      <c r="P1625" s="879"/>
      <c r="Q1625" s="879"/>
      <c r="R1625" s="879"/>
      <c r="S1625" s="879"/>
      <c r="T1625" s="879"/>
      <c r="U1625" s="879"/>
      <c r="V1625" s="879"/>
      <c r="W1625"/>
      <c r="AB1625" s="98">
        <f t="shared" si="27"/>
        <v>0</v>
      </c>
    </row>
    <row r="1626" spans="1:28" ht="24">
      <c r="A1626" s="362"/>
      <c r="B1626" s="144">
        <v>1585</v>
      </c>
      <c r="C1626" s="212" t="s">
        <v>2241</v>
      </c>
      <c r="D1626" s="407" t="s">
        <v>2627</v>
      </c>
      <c r="E1626" s="211" t="s">
        <v>2628</v>
      </c>
      <c r="F1626" s="182">
        <v>2.5</v>
      </c>
      <c r="G1626" s="313" t="s">
        <v>2629</v>
      </c>
      <c r="H1626" s="839" t="s">
        <v>2190</v>
      </c>
      <c r="I1626" s="144">
        <v>9.75</v>
      </c>
      <c r="J1626" s="313" t="s">
        <v>2630</v>
      </c>
      <c r="K1626" s="144" t="s">
        <v>2631</v>
      </c>
      <c r="L1626" s="432">
        <v>18116176281</v>
      </c>
      <c r="M1626" s="432">
        <f>SUM(I1626:I1630)</f>
        <v>43.75</v>
      </c>
      <c r="N1626" s="839">
        <v>191.2</v>
      </c>
      <c r="AB1626" s="98">
        <f t="shared" si="27"/>
        <v>-103.69999999999999</v>
      </c>
    </row>
    <row r="1627" spans="1:28" ht="24">
      <c r="A1627" s="362"/>
      <c r="B1627" s="144">
        <v>1586</v>
      </c>
      <c r="C1627" s="212" t="s">
        <v>2241</v>
      </c>
      <c r="D1627" s="410"/>
      <c r="E1627" s="211" t="s">
        <v>2628</v>
      </c>
      <c r="F1627" s="182">
        <v>2.5</v>
      </c>
      <c r="G1627" s="313" t="s">
        <v>2629</v>
      </c>
      <c r="H1627" s="849"/>
      <c r="I1627" s="144">
        <v>9.75</v>
      </c>
      <c r="J1627" s="313" t="s">
        <v>2630</v>
      </c>
      <c r="K1627" s="144" t="s">
        <v>2631</v>
      </c>
      <c r="L1627" s="435"/>
      <c r="M1627" s="435"/>
      <c r="N1627" s="849"/>
      <c r="AB1627" s="98">
        <f t="shared" si="27"/>
        <v>0</v>
      </c>
    </row>
    <row r="1628" spans="1:28" ht="24">
      <c r="A1628" s="362"/>
      <c r="B1628" s="144">
        <v>1587</v>
      </c>
      <c r="C1628" s="212" t="s">
        <v>2241</v>
      </c>
      <c r="D1628" s="410"/>
      <c r="E1628" s="211" t="s">
        <v>2628</v>
      </c>
      <c r="F1628" s="182">
        <v>2.5</v>
      </c>
      <c r="G1628" s="313" t="s">
        <v>2629</v>
      </c>
      <c r="H1628" s="849"/>
      <c r="I1628" s="144">
        <v>9.75</v>
      </c>
      <c r="J1628" s="313" t="s">
        <v>2630</v>
      </c>
      <c r="K1628" s="144" t="s">
        <v>2631</v>
      </c>
      <c r="L1628" s="435"/>
      <c r="M1628" s="435"/>
      <c r="N1628" s="849"/>
      <c r="AB1628" s="98">
        <f t="shared" si="27"/>
        <v>0</v>
      </c>
    </row>
    <row r="1629" spans="1:28" ht="24">
      <c r="A1629" s="362"/>
      <c r="B1629" s="144">
        <v>1588</v>
      </c>
      <c r="C1629" s="212" t="s">
        <v>2241</v>
      </c>
      <c r="D1629" s="410"/>
      <c r="E1629" s="211" t="s">
        <v>2632</v>
      </c>
      <c r="F1629" s="182">
        <v>2</v>
      </c>
      <c r="G1629" s="313" t="s">
        <v>2629</v>
      </c>
      <c r="H1629" s="849"/>
      <c r="I1629" s="144">
        <v>8.5</v>
      </c>
      <c r="J1629" s="313" t="s">
        <v>2630</v>
      </c>
      <c r="K1629" s="144" t="s">
        <v>2631</v>
      </c>
      <c r="L1629" s="435"/>
      <c r="M1629" s="435"/>
      <c r="N1629" s="849"/>
      <c r="AB1629" s="98">
        <f t="shared" si="27"/>
        <v>0</v>
      </c>
    </row>
    <row r="1630" spans="1:28" ht="24">
      <c r="A1630" s="362"/>
      <c r="B1630" s="144">
        <v>1589</v>
      </c>
      <c r="C1630" s="212" t="s">
        <v>2241</v>
      </c>
      <c r="D1630" s="413"/>
      <c r="E1630" s="211" t="s">
        <v>2633</v>
      </c>
      <c r="F1630" s="182">
        <v>1</v>
      </c>
      <c r="G1630" s="313" t="s">
        <v>2629</v>
      </c>
      <c r="H1630" s="840"/>
      <c r="I1630" s="144">
        <v>6</v>
      </c>
      <c r="J1630" s="313" t="s">
        <v>2630</v>
      </c>
      <c r="K1630" s="144" t="s">
        <v>2631</v>
      </c>
      <c r="L1630" s="433"/>
      <c r="M1630" s="433"/>
      <c r="N1630" s="840"/>
      <c r="AB1630" s="98">
        <f t="shared" si="27"/>
        <v>0</v>
      </c>
    </row>
    <row r="1631" spans="1:28" ht="36">
      <c r="A1631" s="362"/>
      <c r="B1631" s="144">
        <v>1590</v>
      </c>
      <c r="C1631" s="212" t="s">
        <v>2241</v>
      </c>
      <c r="D1631" s="211" t="s">
        <v>2634</v>
      </c>
      <c r="E1631" s="211" t="s">
        <v>2635</v>
      </c>
      <c r="F1631" s="182">
        <v>2</v>
      </c>
      <c r="G1631" s="313" t="s">
        <v>35</v>
      </c>
      <c r="H1631" s="222" t="s">
        <v>1125</v>
      </c>
      <c r="I1631" s="222">
        <v>8.5</v>
      </c>
      <c r="J1631" s="313" t="s">
        <v>2636</v>
      </c>
      <c r="K1631" s="144" t="s">
        <v>2637</v>
      </c>
      <c r="L1631" s="144">
        <v>13761384382</v>
      </c>
      <c r="M1631" s="144">
        <v>8.5</v>
      </c>
      <c r="N1631" s="222">
        <v>19.3</v>
      </c>
      <c r="AB1631" s="98">
        <f t="shared" si="27"/>
        <v>-2.3000000000000007</v>
      </c>
    </row>
    <row r="1632" spans="1:28" ht="13.5">
      <c r="A1632" s="362"/>
      <c r="B1632" s="144">
        <v>1591</v>
      </c>
      <c r="C1632" s="212" t="s">
        <v>2241</v>
      </c>
      <c r="D1632" s="407" t="s">
        <v>2638</v>
      </c>
      <c r="E1632" s="211" t="s">
        <v>2639</v>
      </c>
      <c r="F1632" s="182">
        <v>0.85</v>
      </c>
      <c r="G1632" s="313" t="s">
        <v>35</v>
      </c>
      <c r="H1632" s="839" t="s">
        <v>170</v>
      </c>
      <c r="I1632" s="144">
        <v>5.1</v>
      </c>
      <c r="J1632" s="432" t="s">
        <v>2640</v>
      </c>
      <c r="K1632" s="432" t="s">
        <v>2641</v>
      </c>
      <c r="L1632" s="432">
        <v>15021425368</v>
      </c>
      <c r="M1632" s="889">
        <v>10.2</v>
      </c>
      <c r="N1632" s="839">
        <v>24</v>
      </c>
      <c r="AB1632" s="98">
        <f t="shared" si="27"/>
        <v>-3.6000000000000014</v>
      </c>
    </row>
    <row r="1633" spans="1:28" ht="13.5">
      <c r="A1633" s="362"/>
      <c r="B1633" s="144">
        <v>1592</v>
      </c>
      <c r="C1633" s="212" t="s">
        <v>2241</v>
      </c>
      <c r="D1633" s="413"/>
      <c r="E1633" s="211" t="s">
        <v>2642</v>
      </c>
      <c r="F1633" s="182">
        <v>0.85</v>
      </c>
      <c r="G1633" s="313" t="s">
        <v>35</v>
      </c>
      <c r="H1633" s="840"/>
      <c r="I1633" s="144">
        <v>5.1</v>
      </c>
      <c r="J1633" s="433"/>
      <c r="K1633" s="433"/>
      <c r="L1633" s="433"/>
      <c r="M1633" s="889"/>
      <c r="N1633" s="840"/>
      <c r="AB1633" s="98">
        <f t="shared" si="27"/>
        <v>0</v>
      </c>
    </row>
    <row r="1634" spans="1:28" ht="13.5" customHeight="1">
      <c r="A1634" s="362"/>
      <c r="B1634" s="144">
        <v>1593</v>
      </c>
      <c r="C1634" s="212" t="s">
        <v>2241</v>
      </c>
      <c r="D1634" s="407" t="s">
        <v>1936</v>
      </c>
      <c r="E1634" s="211" t="s">
        <v>2643</v>
      </c>
      <c r="F1634" s="182">
        <v>1.99</v>
      </c>
      <c r="G1634" s="313" t="s">
        <v>35</v>
      </c>
      <c r="H1634" s="839" t="s">
        <v>876</v>
      </c>
      <c r="I1634" s="144">
        <v>8.47</v>
      </c>
      <c r="J1634" s="332" t="s">
        <v>2644</v>
      </c>
      <c r="K1634" s="332" t="s">
        <v>2645</v>
      </c>
      <c r="L1634" s="332">
        <v>18918358270</v>
      </c>
      <c r="M1634" s="889">
        <f>SUM(I1634:I1637)</f>
        <v>32.24</v>
      </c>
      <c r="N1634" s="839">
        <v>67.55</v>
      </c>
      <c r="AB1634" s="98">
        <f t="shared" si="27"/>
        <v>-3.069999999999993</v>
      </c>
    </row>
    <row r="1635" spans="1:28" ht="13.5">
      <c r="A1635" s="362"/>
      <c r="B1635" s="144">
        <v>1594</v>
      </c>
      <c r="C1635" s="212" t="s">
        <v>2241</v>
      </c>
      <c r="D1635" s="410"/>
      <c r="E1635" s="211" t="s">
        <v>2643</v>
      </c>
      <c r="F1635" s="182">
        <v>1.99</v>
      </c>
      <c r="G1635" s="313" t="s">
        <v>35</v>
      </c>
      <c r="H1635" s="849"/>
      <c r="I1635" s="144">
        <v>8.47</v>
      </c>
      <c r="J1635" s="355"/>
      <c r="K1635" s="355"/>
      <c r="L1635" s="355"/>
      <c r="M1635" s="889"/>
      <c r="N1635" s="849"/>
      <c r="AB1635" s="98">
        <f t="shared" si="27"/>
        <v>0</v>
      </c>
    </row>
    <row r="1636" spans="1:28" ht="13.5">
      <c r="A1636" s="362"/>
      <c r="B1636" s="144">
        <v>1595</v>
      </c>
      <c r="C1636" s="212" t="s">
        <v>2241</v>
      </c>
      <c r="D1636" s="410"/>
      <c r="E1636" s="211" t="s">
        <v>2646</v>
      </c>
      <c r="F1636" s="182">
        <v>1.66</v>
      </c>
      <c r="G1636" s="313" t="s">
        <v>35</v>
      </c>
      <c r="H1636" s="849"/>
      <c r="I1636" s="144">
        <v>7.65</v>
      </c>
      <c r="J1636" s="355"/>
      <c r="K1636" s="355"/>
      <c r="L1636" s="355"/>
      <c r="M1636" s="889"/>
      <c r="N1636" s="849"/>
      <c r="AB1636" s="98">
        <f t="shared" si="27"/>
        <v>0</v>
      </c>
    </row>
    <row r="1637" spans="1:28" ht="13.5">
      <c r="A1637" s="362"/>
      <c r="B1637" s="144">
        <v>1596</v>
      </c>
      <c r="C1637" s="212" t="s">
        <v>2241</v>
      </c>
      <c r="D1637" s="413"/>
      <c r="E1637" s="211" t="s">
        <v>2646</v>
      </c>
      <c r="F1637" s="182">
        <v>1.66</v>
      </c>
      <c r="G1637" s="313" t="s">
        <v>35</v>
      </c>
      <c r="H1637" s="840"/>
      <c r="I1637" s="144">
        <v>7.65</v>
      </c>
      <c r="J1637" s="356"/>
      <c r="K1637" s="356"/>
      <c r="L1637" s="356"/>
      <c r="M1637" s="889"/>
      <c r="N1637" s="840"/>
      <c r="AB1637" s="98">
        <f t="shared" si="27"/>
        <v>0</v>
      </c>
    </row>
    <row r="1638" spans="1:28" ht="13.5">
      <c r="A1638" s="793"/>
      <c r="B1638" s="144">
        <v>1597</v>
      </c>
      <c r="C1638" s="212" t="s">
        <v>2241</v>
      </c>
      <c r="D1638" s="736" t="s">
        <v>2647</v>
      </c>
      <c r="E1638" s="368" t="s">
        <v>2648</v>
      </c>
      <c r="F1638" s="854">
        <v>2.5</v>
      </c>
      <c r="G1638" s="369" t="s">
        <v>35</v>
      </c>
      <c r="H1638" s="855">
        <v>2019.11</v>
      </c>
      <c r="I1638" s="854">
        <v>9.75</v>
      </c>
      <c r="J1638" s="846" t="s">
        <v>2649</v>
      </c>
      <c r="K1638" s="846" t="s">
        <v>2650</v>
      </c>
      <c r="L1638" s="846">
        <v>18701737885</v>
      </c>
      <c r="M1638" s="804">
        <v>18.9</v>
      </c>
      <c r="N1638" s="855">
        <v>37.8</v>
      </c>
      <c r="W1638" t="s">
        <v>2271</v>
      </c>
      <c r="AB1638" s="98">
        <f t="shared" si="27"/>
        <v>0</v>
      </c>
    </row>
    <row r="1639" spans="1:28" ht="13.5">
      <c r="A1639" s="793"/>
      <c r="B1639" s="144">
        <v>1598</v>
      </c>
      <c r="C1639" s="212" t="s">
        <v>2241</v>
      </c>
      <c r="D1639" s="824"/>
      <c r="E1639" s="368" t="s">
        <v>2648</v>
      </c>
      <c r="F1639" s="854">
        <v>2.5</v>
      </c>
      <c r="G1639" s="369" t="s">
        <v>35</v>
      </c>
      <c r="H1639" s="857"/>
      <c r="I1639" s="854">
        <v>9.75</v>
      </c>
      <c r="J1639" s="848"/>
      <c r="K1639" s="848" t="s">
        <v>2650</v>
      </c>
      <c r="L1639" s="848">
        <v>18701737885</v>
      </c>
      <c r="M1639" s="806"/>
      <c r="N1639" s="857"/>
      <c r="AB1639" s="98">
        <f t="shared" si="27"/>
        <v>0</v>
      </c>
    </row>
    <row r="1640" spans="1:28" ht="13.5" customHeight="1">
      <c r="A1640" s="362"/>
      <c r="B1640" s="144">
        <v>1599</v>
      </c>
      <c r="C1640" s="212" t="s">
        <v>2241</v>
      </c>
      <c r="D1640" s="407" t="s">
        <v>2651</v>
      </c>
      <c r="E1640" s="211" t="s">
        <v>2652</v>
      </c>
      <c r="F1640" s="182">
        <v>1</v>
      </c>
      <c r="G1640" s="313" t="s">
        <v>35</v>
      </c>
      <c r="H1640" s="839" t="s">
        <v>2653</v>
      </c>
      <c r="I1640" s="144">
        <v>6</v>
      </c>
      <c r="J1640" s="332" t="s">
        <v>2654</v>
      </c>
      <c r="K1640" s="432" t="s">
        <v>2655</v>
      </c>
      <c r="L1640" s="432">
        <v>13636498959</v>
      </c>
      <c r="M1640" s="2">
        <f>SUM(I1640:I1644)</f>
        <v>66</v>
      </c>
      <c r="N1640" s="839">
        <v>132</v>
      </c>
      <c r="W1640" s="332"/>
      <c r="AB1640" s="98">
        <f t="shared" si="27"/>
        <v>0</v>
      </c>
    </row>
    <row r="1641" spans="1:28" ht="13.5">
      <c r="A1641" s="362"/>
      <c r="B1641" s="144">
        <v>1600</v>
      </c>
      <c r="C1641" s="212" t="s">
        <v>2241</v>
      </c>
      <c r="D1641" s="410"/>
      <c r="E1641" s="211" t="s">
        <v>844</v>
      </c>
      <c r="F1641" s="182">
        <v>5</v>
      </c>
      <c r="G1641" s="313" t="s">
        <v>35</v>
      </c>
      <c r="H1641" s="849"/>
      <c r="I1641" s="144">
        <v>15</v>
      </c>
      <c r="J1641" s="355"/>
      <c r="K1641" s="435"/>
      <c r="L1641" s="435"/>
      <c r="N1641" s="849"/>
      <c r="W1641" s="355"/>
      <c r="AB1641" s="98">
        <f t="shared" si="27"/>
        <v>0</v>
      </c>
    </row>
    <row r="1642" spans="1:28" ht="13.5">
      <c r="A1642" s="362"/>
      <c r="B1642" s="144">
        <v>1601</v>
      </c>
      <c r="C1642" s="212" t="s">
        <v>2241</v>
      </c>
      <c r="D1642" s="410"/>
      <c r="E1642" s="211" t="s">
        <v>844</v>
      </c>
      <c r="F1642" s="182">
        <v>5</v>
      </c>
      <c r="G1642" s="313" t="s">
        <v>35</v>
      </c>
      <c r="H1642" s="849"/>
      <c r="I1642" s="144">
        <v>15</v>
      </c>
      <c r="J1642" s="355"/>
      <c r="K1642" s="435"/>
      <c r="L1642" s="435"/>
      <c r="N1642" s="849"/>
      <c r="W1642" s="355"/>
      <c r="AB1642" s="98">
        <f aca="true" t="shared" si="28" ref="AB1642:AB1705">M1642*2-N1642</f>
        <v>0</v>
      </c>
    </row>
    <row r="1643" spans="1:28" ht="13.5">
      <c r="A1643" s="362"/>
      <c r="B1643" s="144">
        <v>1602</v>
      </c>
      <c r="C1643" s="212" t="s">
        <v>2241</v>
      </c>
      <c r="D1643" s="410"/>
      <c r="E1643" s="211" t="s">
        <v>844</v>
      </c>
      <c r="F1643" s="182">
        <v>5</v>
      </c>
      <c r="G1643" s="313" t="s">
        <v>35</v>
      </c>
      <c r="H1643" s="849"/>
      <c r="I1643" s="144">
        <v>15</v>
      </c>
      <c r="J1643" s="355"/>
      <c r="K1643" s="435"/>
      <c r="L1643" s="435"/>
      <c r="N1643" s="849"/>
      <c r="W1643" s="355"/>
      <c r="AB1643" s="98">
        <f t="shared" si="28"/>
        <v>0</v>
      </c>
    </row>
    <row r="1644" spans="1:28" ht="13.5">
      <c r="A1644" s="362"/>
      <c r="B1644" s="144">
        <v>1603</v>
      </c>
      <c r="C1644" s="212" t="s">
        <v>2241</v>
      </c>
      <c r="D1644" s="413"/>
      <c r="E1644" s="211" t="s">
        <v>844</v>
      </c>
      <c r="F1644" s="182">
        <v>5</v>
      </c>
      <c r="G1644" s="313" t="s">
        <v>35</v>
      </c>
      <c r="H1644" s="840"/>
      <c r="I1644" s="144">
        <v>15</v>
      </c>
      <c r="J1644" s="356"/>
      <c r="K1644" s="433"/>
      <c r="L1644" s="433"/>
      <c r="N1644" s="840"/>
      <c r="W1644" s="356"/>
      <c r="AB1644" s="98">
        <f t="shared" si="28"/>
        <v>0</v>
      </c>
    </row>
    <row r="1645" spans="1:28" ht="13.5" customHeight="1">
      <c r="A1645" s="362"/>
      <c r="B1645" s="144">
        <v>1604</v>
      </c>
      <c r="C1645" s="212" t="s">
        <v>2241</v>
      </c>
      <c r="D1645" s="407" t="s">
        <v>2656</v>
      </c>
      <c r="E1645" s="211" t="s">
        <v>2657</v>
      </c>
      <c r="F1645" s="182">
        <v>3.5</v>
      </c>
      <c r="G1645" s="313" t="s">
        <v>2595</v>
      </c>
      <c r="H1645" s="222"/>
      <c r="I1645" s="222">
        <v>12.25</v>
      </c>
      <c r="J1645" s="332" t="s">
        <v>2658</v>
      </c>
      <c r="K1645" s="332" t="s">
        <v>2659</v>
      </c>
      <c r="L1645" s="332">
        <v>13816990410</v>
      </c>
      <c r="M1645" s="432">
        <v>36.75</v>
      </c>
      <c r="N1645" s="839">
        <v>75.15</v>
      </c>
      <c r="AB1645" s="98">
        <f t="shared" si="28"/>
        <v>-1.6500000000000057</v>
      </c>
    </row>
    <row r="1646" spans="1:28" ht="13.5">
      <c r="A1646" s="362"/>
      <c r="B1646" s="144">
        <v>1605</v>
      </c>
      <c r="C1646" s="212" t="s">
        <v>2241</v>
      </c>
      <c r="D1646" s="410"/>
      <c r="E1646" s="211" t="s">
        <v>2657</v>
      </c>
      <c r="F1646" s="182">
        <v>3.5</v>
      </c>
      <c r="G1646" s="313" t="s">
        <v>2595</v>
      </c>
      <c r="H1646" s="222"/>
      <c r="I1646" s="222">
        <v>12.25</v>
      </c>
      <c r="J1646" s="355"/>
      <c r="K1646" s="355" t="s">
        <v>2659</v>
      </c>
      <c r="L1646" s="355">
        <v>13816990410</v>
      </c>
      <c r="M1646" s="435"/>
      <c r="N1646" s="849"/>
      <c r="AB1646" s="98">
        <f t="shared" si="28"/>
        <v>0</v>
      </c>
    </row>
    <row r="1647" spans="1:28" ht="13.5">
      <c r="A1647" s="362"/>
      <c r="B1647" s="144">
        <v>1606</v>
      </c>
      <c r="C1647" s="212" t="s">
        <v>2241</v>
      </c>
      <c r="D1647" s="413"/>
      <c r="E1647" s="211" t="s">
        <v>2657</v>
      </c>
      <c r="F1647" s="182">
        <v>3.5</v>
      </c>
      <c r="G1647" s="313" t="s">
        <v>2595</v>
      </c>
      <c r="H1647" s="222"/>
      <c r="I1647" s="222">
        <v>12.25</v>
      </c>
      <c r="J1647" s="356"/>
      <c r="K1647" s="356" t="s">
        <v>2659</v>
      </c>
      <c r="L1647" s="356">
        <v>13816990410</v>
      </c>
      <c r="M1647" s="433"/>
      <c r="N1647" s="840"/>
      <c r="AB1647" s="98">
        <f t="shared" si="28"/>
        <v>0</v>
      </c>
    </row>
    <row r="1648" spans="1:28" ht="13.5" customHeight="1">
      <c r="A1648" s="309"/>
      <c r="B1648" s="144">
        <v>1607</v>
      </c>
      <c r="C1648" s="212" t="s">
        <v>2241</v>
      </c>
      <c r="D1648" s="407" t="s">
        <v>2660</v>
      </c>
      <c r="E1648" s="211" t="s">
        <v>2661</v>
      </c>
      <c r="F1648" s="182">
        <v>2</v>
      </c>
      <c r="G1648" s="313" t="s">
        <v>35</v>
      </c>
      <c r="H1648" t="s">
        <v>1002</v>
      </c>
      <c r="I1648" s="313">
        <v>8.5</v>
      </c>
      <c r="J1648" s="332" t="s">
        <v>2662</v>
      </c>
      <c r="K1648" s="332" t="s">
        <v>2663</v>
      </c>
      <c r="L1648" s="332">
        <v>13917939453</v>
      </c>
      <c r="M1648" s="2">
        <f>SUM(I1648:I1651)</f>
        <v>41.5</v>
      </c>
      <c r="N1648" s="46">
        <v>118</v>
      </c>
      <c r="AB1648" s="98">
        <f t="shared" si="28"/>
        <v>-35</v>
      </c>
    </row>
    <row r="1649" spans="1:28" ht="13.5">
      <c r="A1649" s="309"/>
      <c r="B1649" s="144">
        <v>1608</v>
      </c>
      <c r="C1649" s="212" t="s">
        <v>2241</v>
      </c>
      <c r="D1649" s="410"/>
      <c r="E1649" s="211" t="s">
        <v>2664</v>
      </c>
      <c r="F1649" s="182">
        <v>3</v>
      </c>
      <c r="G1649" s="313" t="s">
        <v>35</v>
      </c>
      <c r="H1649"/>
      <c r="I1649" s="313">
        <v>11</v>
      </c>
      <c r="J1649" s="355"/>
      <c r="K1649" s="355"/>
      <c r="L1649" s="355"/>
      <c r="N1649" s="46"/>
      <c r="AB1649" s="98">
        <f t="shared" si="28"/>
        <v>0</v>
      </c>
    </row>
    <row r="1650" spans="1:28" ht="13.5">
      <c r="A1650" s="309"/>
      <c r="B1650" s="144">
        <v>1609</v>
      </c>
      <c r="C1650" s="212" t="s">
        <v>2241</v>
      </c>
      <c r="D1650" s="410"/>
      <c r="E1650" s="211" t="s">
        <v>2664</v>
      </c>
      <c r="F1650" s="182">
        <v>3</v>
      </c>
      <c r="G1650" s="313" t="s">
        <v>35</v>
      </c>
      <c r="H1650"/>
      <c r="I1650" s="313">
        <v>11</v>
      </c>
      <c r="J1650" s="355"/>
      <c r="K1650" s="355"/>
      <c r="L1650" s="355"/>
      <c r="N1650" s="46"/>
      <c r="AB1650" s="98">
        <f t="shared" si="28"/>
        <v>0</v>
      </c>
    </row>
    <row r="1651" spans="1:28" ht="13.5">
      <c r="A1651" s="309"/>
      <c r="B1651" s="144">
        <v>1610</v>
      </c>
      <c r="C1651" s="212" t="s">
        <v>2241</v>
      </c>
      <c r="D1651" s="413"/>
      <c r="E1651" s="211" t="s">
        <v>2664</v>
      </c>
      <c r="F1651" s="182">
        <v>3</v>
      </c>
      <c r="G1651" s="313" t="s">
        <v>35</v>
      </c>
      <c r="H1651"/>
      <c r="I1651" s="313">
        <v>11</v>
      </c>
      <c r="J1651" s="356"/>
      <c r="K1651" s="356"/>
      <c r="L1651" s="356"/>
      <c r="N1651" s="46"/>
      <c r="AB1651" s="98">
        <f t="shared" si="28"/>
        <v>0</v>
      </c>
    </row>
    <row r="1652" spans="1:28" ht="13.5">
      <c r="A1652" s="144"/>
      <c r="B1652" s="144">
        <v>1611</v>
      </c>
      <c r="C1652" s="212" t="s">
        <v>2241</v>
      </c>
      <c r="D1652" s="407" t="s">
        <v>2665</v>
      </c>
      <c r="E1652" s="211" t="s">
        <v>2666</v>
      </c>
      <c r="F1652" s="182">
        <v>2.3</v>
      </c>
      <c r="G1652" s="313" t="s">
        <v>35</v>
      </c>
      <c r="H1652" s="839" t="s">
        <v>2667</v>
      </c>
      <c r="I1652" s="222">
        <v>9.25</v>
      </c>
      <c r="J1652" s="332" t="s">
        <v>2668</v>
      </c>
      <c r="K1652" s="332" t="s">
        <v>2669</v>
      </c>
      <c r="L1652" s="332" t="s">
        <v>2670</v>
      </c>
      <c r="M1652" s="432">
        <v>18.5</v>
      </c>
      <c r="N1652" s="839">
        <v>60</v>
      </c>
      <c r="W1652" s="332"/>
      <c r="AB1652" s="98">
        <f t="shared" si="28"/>
        <v>-23</v>
      </c>
    </row>
    <row r="1653" spans="1:28" ht="13.5">
      <c r="A1653" s="144"/>
      <c r="B1653" s="144">
        <v>1612</v>
      </c>
      <c r="C1653" s="212" t="s">
        <v>2241</v>
      </c>
      <c r="D1653" s="413"/>
      <c r="E1653" s="211" t="s">
        <v>2666</v>
      </c>
      <c r="F1653" s="182">
        <v>2.3</v>
      </c>
      <c r="G1653" s="313" t="s">
        <v>35</v>
      </c>
      <c r="H1653" s="840"/>
      <c r="I1653" s="222">
        <v>9.25</v>
      </c>
      <c r="J1653" s="356"/>
      <c r="K1653" s="356" t="s">
        <v>2669</v>
      </c>
      <c r="L1653" s="356" t="s">
        <v>2670</v>
      </c>
      <c r="M1653" s="433"/>
      <c r="N1653" s="840"/>
      <c r="W1653" s="356"/>
      <c r="AB1653" s="98">
        <f t="shared" si="28"/>
        <v>0</v>
      </c>
    </row>
    <row r="1654" spans="1:28" ht="13.5">
      <c r="A1654" s="144"/>
      <c r="B1654" s="144">
        <v>1613</v>
      </c>
      <c r="C1654" s="212" t="s">
        <v>2241</v>
      </c>
      <c r="D1654" s="407" t="s">
        <v>2671</v>
      </c>
      <c r="E1654" t="s">
        <v>2672</v>
      </c>
      <c r="F1654" s="2">
        <v>2.5</v>
      </c>
      <c r="G1654" s="313" t="s">
        <v>35</v>
      </c>
      <c r="H1654" s="839" t="s">
        <v>965</v>
      </c>
      <c r="I1654" s="46">
        <v>9.75</v>
      </c>
      <c r="J1654" s="432" t="s">
        <v>2673</v>
      </c>
      <c r="K1654" s="432" t="s">
        <v>2674</v>
      </c>
      <c r="L1654" s="432">
        <v>18621594411</v>
      </c>
      <c r="M1654" s="432">
        <f>SUM(I1654:I1656)</f>
        <v>29.25</v>
      </c>
      <c r="N1654" s="46">
        <v>58.5</v>
      </c>
      <c r="W1654" s="313"/>
      <c r="AB1654" s="98">
        <f t="shared" si="28"/>
        <v>0</v>
      </c>
    </row>
    <row r="1655" spans="1:28" ht="13.5">
      <c r="A1655" s="144"/>
      <c r="B1655" s="144">
        <v>1614</v>
      </c>
      <c r="C1655" s="212" t="s">
        <v>2241</v>
      </c>
      <c r="D1655" s="410"/>
      <c r="E1655" t="s">
        <v>2672</v>
      </c>
      <c r="F1655" s="2">
        <v>2.5</v>
      </c>
      <c r="G1655" s="313" t="s">
        <v>35</v>
      </c>
      <c r="H1655" s="849"/>
      <c r="I1655" s="46">
        <v>9.75</v>
      </c>
      <c r="J1655" s="435"/>
      <c r="K1655" s="435"/>
      <c r="L1655" s="435"/>
      <c r="M1655" s="435"/>
      <c r="N1655" s="46"/>
      <c r="W1655" s="313"/>
      <c r="AB1655" s="98">
        <f t="shared" si="28"/>
        <v>0</v>
      </c>
    </row>
    <row r="1656" spans="1:28" ht="13.5">
      <c r="A1656" s="144"/>
      <c r="B1656" s="144">
        <v>1615</v>
      </c>
      <c r="C1656" s="212" t="s">
        <v>2241</v>
      </c>
      <c r="D1656" s="413"/>
      <c r="E1656" t="s">
        <v>2672</v>
      </c>
      <c r="F1656" s="2">
        <v>2.5</v>
      </c>
      <c r="G1656" s="313" t="s">
        <v>35</v>
      </c>
      <c r="H1656" s="840"/>
      <c r="I1656" s="46">
        <v>9.75</v>
      </c>
      <c r="J1656" s="433"/>
      <c r="K1656" s="433"/>
      <c r="L1656" s="433"/>
      <c r="M1656" s="433"/>
      <c r="N1656" s="46"/>
      <c r="W1656" s="313"/>
      <c r="AB1656" s="98">
        <f t="shared" si="28"/>
        <v>0</v>
      </c>
    </row>
    <row r="1657" spans="1:28" ht="13.5" customHeight="1">
      <c r="A1657" s="144"/>
      <c r="B1657" s="144">
        <v>1616</v>
      </c>
      <c r="C1657" s="212" t="s">
        <v>2241</v>
      </c>
      <c r="D1657" s="407" t="s">
        <v>2675</v>
      </c>
      <c r="E1657" t="s">
        <v>2676</v>
      </c>
      <c r="F1657" s="182">
        <v>4</v>
      </c>
      <c r="G1657" s="313" t="s">
        <v>69</v>
      </c>
      <c r="H1657">
        <v>2019.1</v>
      </c>
      <c r="I1657" s="144">
        <v>13.5</v>
      </c>
      <c r="J1657" s="332" t="s">
        <v>2677</v>
      </c>
      <c r="K1657" s="332" t="s">
        <v>2678</v>
      </c>
      <c r="L1657" s="332">
        <v>13817502159</v>
      </c>
      <c r="M1657" s="432">
        <v>27</v>
      </c>
      <c r="N1657" s="839">
        <v>152.6</v>
      </c>
      <c r="W1657" s="313"/>
      <c r="AB1657" s="98">
        <f t="shared" si="28"/>
        <v>-98.6</v>
      </c>
    </row>
    <row r="1658" spans="1:28" ht="13.5">
      <c r="A1658" s="144"/>
      <c r="B1658" s="144">
        <v>1617</v>
      </c>
      <c r="C1658" s="212" t="s">
        <v>2241</v>
      </c>
      <c r="D1658" s="413"/>
      <c r="E1658" t="s">
        <v>2676</v>
      </c>
      <c r="F1658" s="182">
        <v>4</v>
      </c>
      <c r="G1658" s="313" t="s">
        <v>69</v>
      </c>
      <c r="H1658"/>
      <c r="I1658" s="144">
        <v>13.5</v>
      </c>
      <c r="J1658" s="356"/>
      <c r="K1658" s="356"/>
      <c r="L1658" s="356"/>
      <c r="M1658" s="433"/>
      <c r="N1658" s="840"/>
      <c r="W1658" s="313"/>
      <c r="AB1658" s="98">
        <f t="shared" si="28"/>
        <v>0</v>
      </c>
    </row>
    <row r="1659" spans="1:28" ht="13.5" customHeight="1">
      <c r="A1659" s="144"/>
      <c r="B1659" s="144">
        <v>1618</v>
      </c>
      <c r="C1659" s="212" t="s">
        <v>2241</v>
      </c>
      <c r="D1659" s="407" t="s">
        <v>2679</v>
      </c>
      <c r="E1659" s="211" t="s">
        <v>2680</v>
      </c>
      <c r="F1659" s="182">
        <v>2.52</v>
      </c>
      <c r="G1659" s="313" t="s">
        <v>35</v>
      </c>
      <c r="H1659" s="839">
        <v>2019.06</v>
      </c>
      <c r="I1659" s="144">
        <v>9.8</v>
      </c>
      <c r="J1659" s="332" t="s">
        <v>2681</v>
      </c>
      <c r="K1659" s="432" t="s">
        <v>2682</v>
      </c>
      <c r="L1659" s="432">
        <v>13818093883</v>
      </c>
      <c r="M1659" s="432">
        <f>SUM(I1659:I1660)</f>
        <v>17.05</v>
      </c>
      <c r="N1659" s="839">
        <v>40</v>
      </c>
      <c r="W1659" s="332"/>
      <c r="AB1659" s="98">
        <f t="shared" si="28"/>
        <v>-5.899999999999999</v>
      </c>
    </row>
    <row r="1660" spans="1:28" ht="13.5">
      <c r="A1660" s="144"/>
      <c r="B1660" s="144">
        <v>1619</v>
      </c>
      <c r="C1660" s="212" t="s">
        <v>2241</v>
      </c>
      <c r="D1660" s="413"/>
      <c r="E1660" s="211" t="s">
        <v>2683</v>
      </c>
      <c r="F1660" s="182">
        <v>1.5</v>
      </c>
      <c r="G1660" s="313" t="s">
        <v>35</v>
      </c>
      <c r="H1660" s="840"/>
      <c r="I1660" s="144">
        <v>7.25</v>
      </c>
      <c r="J1660" s="356"/>
      <c r="K1660" s="433"/>
      <c r="L1660" s="433"/>
      <c r="M1660" s="433"/>
      <c r="N1660" s="840"/>
      <c r="W1660" s="356"/>
      <c r="AB1660" s="98">
        <f t="shared" si="28"/>
        <v>0</v>
      </c>
    </row>
    <row r="1661" spans="1:28" s="121" customFormat="1" ht="13.5" customHeight="1">
      <c r="A1661" s="373"/>
      <c r="B1661" s="144">
        <v>1620</v>
      </c>
      <c r="C1661" s="573" t="s">
        <v>2241</v>
      </c>
      <c r="D1661" s="736" t="s">
        <v>2684</v>
      </c>
      <c r="E1661" s="368" t="s">
        <v>2685</v>
      </c>
      <c r="F1661" s="854">
        <v>5</v>
      </c>
      <c r="G1661" s="369" t="s">
        <v>35</v>
      </c>
      <c r="H1661" s="855" t="s">
        <v>2190</v>
      </c>
      <c r="I1661" s="854">
        <v>15</v>
      </c>
      <c r="J1661" s="846" t="s">
        <v>2686</v>
      </c>
      <c r="K1661" s="804" t="s">
        <v>2687</v>
      </c>
      <c r="L1661" s="804">
        <v>15026989716</v>
      </c>
      <c r="M1661" s="804">
        <v>39.4</v>
      </c>
      <c r="N1661" s="855">
        <v>78.8</v>
      </c>
      <c r="O1661" s="397"/>
      <c r="P1661" s="397"/>
      <c r="Q1661" s="397"/>
      <c r="R1661" s="397"/>
      <c r="S1661" s="397"/>
      <c r="T1661" s="397"/>
      <c r="U1661" s="397"/>
      <c r="V1661" s="397"/>
      <c r="W1661" s="846" t="s">
        <v>2271</v>
      </c>
      <c r="AB1661" s="98">
        <f t="shared" si="28"/>
        <v>0</v>
      </c>
    </row>
    <row r="1662" spans="1:28" s="121" customFormat="1" ht="13.5">
      <c r="A1662" s="373"/>
      <c r="B1662" s="144">
        <v>1621</v>
      </c>
      <c r="C1662" s="573" t="s">
        <v>2241</v>
      </c>
      <c r="D1662" s="831"/>
      <c r="E1662" s="368" t="s">
        <v>2685</v>
      </c>
      <c r="F1662" s="854">
        <v>5</v>
      </c>
      <c r="G1662" s="369" t="s">
        <v>35</v>
      </c>
      <c r="H1662" s="856"/>
      <c r="I1662" s="854">
        <v>15</v>
      </c>
      <c r="J1662" s="847"/>
      <c r="K1662" s="807"/>
      <c r="L1662" s="807"/>
      <c r="M1662" s="807"/>
      <c r="N1662" s="856"/>
      <c r="O1662" s="397"/>
      <c r="P1662" s="397"/>
      <c r="Q1662" s="397"/>
      <c r="R1662" s="397"/>
      <c r="S1662" s="397"/>
      <c r="T1662" s="397"/>
      <c r="U1662" s="397"/>
      <c r="V1662" s="397"/>
      <c r="W1662" s="847"/>
      <c r="AB1662" s="98">
        <f t="shared" si="28"/>
        <v>0</v>
      </c>
    </row>
    <row r="1663" spans="1:28" s="121" customFormat="1" ht="13.5">
      <c r="A1663" s="373"/>
      <c r="B1663" s="144">
        <v>1622</v>
      </c>
      <c r="C1663" s="573" t="s">
        <v>2241</v>
      </c>
      <c r="D1663" s="824"/>
      <c r="E1663" s="368" t="s">
        <v>2688</v>
      </c>
      <c r="F1663" s="854">
        <v>5</v>
      </c>
      <c r="G1663" s="369" t="s">
        <v>35</v>
      </c>
      <c r="H1663" s="857"/>
      <c r="I1663" s="854">
        <v>15</v>
      </c>
      <c r="J1663" s="848"/>
      <c r="K1663" s="806"/>
      <c r="L1663" s="806"/>
      <c r="M1663" s="806"/>
      <c r="N1663" s="857"/>
      <c r="O1663" s="397"/>
      <c r="P1663" s="397"/>
      <c r="Q1663" s="397"/>
      <c r="R1663" s="397"/>
      <c r="S1663" s="397"/>
      <c r="T1663" s="397"/>
      <c r="U1663" s="397"/>
      <c r="V1663" s="397"/>
      <c r="W1663" s="848"/>
      <c r="AB1663" s="98">
        <f t="shared" si="28"/>
        <v>0</v>
      </c>
    </row>
    <row r="1664" spans="1:28" s="121" customFormat="1" ht="13.5" customHeight="1">
      <c r="A1664" s="373"/>
      <c r="B1664" s="144">
        <v>1623</v>
      </c>
      <c r="C1664" s="573" t="s">
        <v>2241</v>
      </c>
      <c r="D1664" s="831" t="s">
        <v>2689</v>
      </c>
      <c r="E1664" s="368" t="s">
        <v>2690</v>
      </c>
      <c r="F1664" s="854">
        <v>5</v>
      </c>
      <c r="G1664" s="369" t="s">
        <v>2691</v>
      </c>
      <c r="H1664" s="856" t="s">
        <v>954</v>
      </c>
      <c r="I1664" s="854">
        <v>15</v>
      </c>
      <c r="J1664" s="847" t="s">
        <v>2692</v>
      </c>
      <c r="K1664" s="807" t="s">
        <v>2693</v>
      </c>
      <c r="L1664" s="807">
        <v>13761549373</v>
      </c>
      <c r="M1664" s="807">
        <v>29</v>
      </c>
      <c r="N1664" s="856">
        <v>58</v>
      </c>
      <c r="O1664" s="397"/>
      <c r="P1664" s="397"/>
      <c r="Q1664" s="397"/>
      <c r="R1664" s="397"/>
      <c r="S1664" s="397"/>
      <c r="T1664" s="397"/>
      <c r="U1664" s="397"/>
      <c r="V1664" s="397"/>
      <c r="W1664" s="846" t="s">
        <v>2271</v>
      </c>
      <c r="AB1664" s="98">
        <f t="shared" si="28"/>
        <v>0</v>
      </c>
    </row>
    <row r="1665" spans="1:28" s="121" customFormat="1" ht="13.5">
      <c r="A1665" s="373"/>
      <c r="B1665" s="144">
        <v>1624</v>
      </c>
      <c r="C1665" s="573" t="s">
        <v>2241</v>
      </c>
      <c r="D1665" s="824"/>
      <c r="E1665" s="368" t="s">
        <v>2690</v>
      </c>
      <c r="F1665" s="854">
        <v>5</v>
      </c>
      <c r="G1665" s="369" t="s">
        <v>2691</v>
      </c>
      <c r="H1665" s="857"/>
      <c r="I1665" s="854">
        <v>15</v>
      </c>
      <c r="J1665" s="848"/>
      <c r="K1665" s="806"/>
      <c r="L1665" s="806"/>
      <c r="M1665" s="806"/>
      <c r="N1665" s="857"/>
      <c r="O1665" s="397"/>
      <c r="P1665" s="397"/>
      <c r="Q1665" s="397"/>
      <c r="R1665" s="397"/>
      <c r="S1665" s="397"/>
      <c r="T1665" s="397"/>
      <c r="U1665" s="397"/>
      <c r="V1665" s="397"/>
      <c r="W1665" s="848"/>
      <c r="AB1665" s="98">
        <f t="shared" si="28"/>
        <v>0</v>
      </c>
    </row>
    <row r="1666" spans="1:28" ht="13.5">
      <c r="A1666" s="144"/>
      <c r="B1666" s="144">
        <v>1625</v>
      </c>
      <c r="C1666" s="212" t="s">
        <v>2241</v>
      </c>
      <c r="D1666" s="407" t="s">
        <v>2694</v>
      </c>
      <c r="E1666" s="211" t="s">
        <v>2695</v>
      </c>
      <c r="F1666" s="182">
        <v>10</v>
      </c>
      <c r="G1666" s="313" t="s">
        <v>35</v>
      </c>
      <c r="H1666" s="839" t="s">
        <v>796</v>
      </c>
      <c r="I1666" s="144">
        <v>22.5</v>
      </c>
      <c r="J1666" s="332" t="s">
        <v>2696</v>
      </c>
      <c r="K1666" s="332" t="s">
        <v>2697</v>
      </c>
      <c r="L1666" s="332">
        <v>13564301697</v>
      </c>
      <c r="M1666" s="432">
        <f>SUM(I1666:I1669)</f>
        <v>81</v>
      </c>
      <c r="N1666" s="839">
        <v>297.7</v>
      </c>
      <c r="W1666" s="313"/>
      <c r="AB1666" s="98">
        <f t="shared" si="28"/>
        <v>-135.7</v>
      </c>
    </row>
    <row r="1667" spans="1:28" ht="13.5">
      <c r="A1667" s="144"/>
      <c r="B1667" s="144">
        <v>1626</v>
      </c>
      <c r="C1667" s="212" t="s">
        <v>2241</v>
      </c>
      <c r="D1667" s="410"/>
      <c r="E1667" s="211" t="s">
        <v>2695</v>
      </c>
      <c r="F1667" s="182">
        <v>10</v>
      </c>
      <c r="G1667" s="313" t="s">
        <v>35</v>
      </c>
      <c r="H1667" s="849"/>
      <c r="I1667" s="144">
        <v>22.5</v>
      </c>
      <c r="J1667" s="355"/>
      <c r="K1667" s="355"/>
      <c r="L1667" s="355"/>
      <c r="M1667" s="435"/>
      <c r="N1667" s="849"/>
      <c r="W1667" s="313"/>
      <c r="AB1667" s="98">
        <f t="shared" si="28"/>
        <v>0</v>
      </c>
    </row>
    <row r="1668" spans="1:28" ht="13.5">
      <c r="A1668" s="144"/>
      <c r="B1668" s="144">
        <v>1627</v>
      </c>
      <c r="C1668" s="212" t="s">
        <v>2241</v>
      </c>
      <c r="D1668" s="410"/>
      <c r="E1668" s="211" t="s">
        <v>2695</v>
      </c>
      <c r="F1668" s="182">
        <v>10</v>
      </c>
      <c r="G1668" s="313" t="s">
        <v>35</v>
      </c>
      <c r="H1668" s="849"/>
      <c r="I1668" s="144">
        <v>22.5</v>
      </c>
      <c r="J1668" s="355"/>
      <c r="K1668" s="355"/>
      <c r="L1668" s="355"/>
      <c r="M1668" s="435"/>
      <c r="N1668" s="849"/>
      <c r="W1668" s="313"/>
      <c r="AB1668" s="98">
        <f t="shared" si="28"/>
        <v>0</v>
      </c>
    </row>
    <row r="1669" spans="1:28" ht="13.5">
      <c r="A1669" s="144"/>
      <c r="B1669" s="144">
        <v>1628</v>
      </c>
      <c r="C1669" s="212" t="s">
        <v>2241</v>
      </c>
      <c r="D1669" s="413"/>
      <c r="E1669" s="211" t="s">
        <v>2698</v>
      </c>
      <c r="F1669" s="182">
        <v>4</v>
      </c>
      <c r="G1669" s="313" t="s">
        <v>2629</v>
      </c>
      <c r="H1669" s="840"/>
      <c r="I1669" s="144">
        <v>13.5</v>
      </c>
      <c r="J1669" s="356"/>
      <c r="K1669" s="356"/>
      <c r="L1669" s="356"/>
      <c r="M1669" s="433"/>
      <c r="N1669" s="840"/>
      <c r="W1669" s="313"/>
      <c r="AB1669" s="98">
        <f t="shared" si="28"/>
        <v>0</v>
      </c>
    </row>
    <row r="1670" spans="1:28" ht="13.5" customHeight="1">
      <c r="A1670" s="144"/>
      <c r="B1670" s="144">
        <v>1629</v>
      </c>
      <c r="C1670" s="212" t="s">
        <v>2241</v>
      </c>
      <c r="D1670" s="407" t="s">
        <v>2699</v>
      </c>
      <c r="E1670" t="s">
        <v>2700</v>
      </c>
      <c r="F1670" s="2">
        <v>1.5</v>
      </c>
      <c r="G1670" t="s">
        <v>35</v>
      </c>
      <c r="H1670" s="839" t="s">
        <v>2127</v>
      </c>
      <c r="I1670" s="222">
        <v>7.25</v>
      </c>
      <c r="J1670" s="878" t="s">
        <v>2701</v>
      </c>
      <c r="K1670" s="878" t="s">
        <v>2702</v>
      </c>
      <c r="L1670" s="878">
        <v>18817700457</v>
      </c>
      <c r="M1670" s="432">
        <f>SUM(I1670:I1671)</f>
        <v>14.5</v>
      </c>
      <c r="N1670" s="839">
        <v>34</v>
      </c>
      <c r="W1670" s="313"/>
      <c r="AB1670" s="98">
        <f t="shared" si="28"/>
        <v>-5</v>
      </c>
    </row>
    <row r="1671" spans="1:28" ht="13.5">
      <c r="A1671" s="144"/>
      <c r="B1671" s="144">
        <v>1630</v>
      </c>
      <c r="C1671" s="212" t="s">
        <v>2241</v>
      </c>
      <c r="D1671" s="413"/>
      <c r="E1671" t="s">
        <v>2700</v>
      </c>
      <c r="F1671" s="2">
        <v>1.5</v>
      </c>
      <c r="G1671" t="s">
        <v>35</v>
      </c>
      <c r="H1671" s="840"/>
      <c r="I1671" s="222">
        <v>7.25</v>
      </c>
      <c r="J1671" s="893"/>
      <c r="K1671" s="893"/>
      <c r="L1671" s="893"/>
      <c r="M1671" s="433"/>
      <c r="N1671" s="840"/>
      <c r="W1671" s="313"/>
      <c r="AB1671" s="98">
        <f t="shared" si="28"/>
        <v>0</v>
      </c>
    </row>
    <row r="1672" spans="1:28" ht="24">
      <c r="A1672" s="144"/>
      <c r="B1672" s="144">
        <v>1631</v>
      </c>
      <c r="C1672" s="212" t="s">
        <v>2241</v>
      </c>
      <c r="D1672" s="407" t="s">
        <v>2703</v>
      </c>
      <c r="E1672" s="211" t="s">
        <v>2704</v>
      </c>
      <c r="F1672" s="182">
        <v>4</v>
      </c>
      <c r="G1672" s="313" t="s">
        <v>35</v>
      </c>
      <c r="H1672" s="222" t="s">
        <v>2705</v>
      </c>
      <c r="I1672" s="222">
        <v>13.5</v>
      </c>
      <c r="J1672" s="313" t="s">
        <v>2706</v>
      </c>
      <c r="K1672" s="144" t="s">
        <v>2707</v>
      </c>
      <c r="L1672" s="144">
        <v>13816130809</v>
      </c>
      <c r="M1672" s="432">
        <v>27</v>
      </c>
      <c r="N1672" s="839">
        <v>56.8</v>
      </c>
      <c r="W1672" s="332"/>
      <c r="AB1672" s="98">
        <f t="shared" si="28"/>
        <v>-2.799999999999997</v>
      </c>
    </row>
    <row r="1673" spans="1:28" ht="24">
      <c r="A1673" s="144"/>
      <c r="B1673" s="144">
        <v>1632</v>
      </c>
      <c r="C1673" s="212" t="s">
        <v>2241</v>
      </c>
      <c r="D1673" s="413"/>
      <c r="E1673" s="211" t="s">
        <v>2704</v>
      </c>
      <c r="F1673" s="182">
        <v>4</v>
      </c>
      <c r="G1673" s="313" t="s">
        <v>35</v>
      </c>
      <c r="H1673" s="222" t="s">
        <v>2705</v>
      </c>
      <c r="I1673" s="222">
        <v>13.5</v>
      </c>
      <c r="J1673" s="313" t="s">
        <v>2706</v>
      </c>
      <c r="K1673" s="144" t="s">
        <v>2707</v>
      </c>
      <c r="L1673" s="144">
        <v>13816130809</v>
      </c>
      <c r="M1673" s="433"/>
      <c r="N1673" s="840"/>
      <c r="W1673" s="356"/>
      <c r="AB1673" s="98">
        <f t="shared" si="28"/>
        <v>0</v>
      </c>
    </row>
    <row r="1674" spans="1:28" ht="13.5" customHeight="1">
      <c r="A1674" s="144"/>
      <c r="B1674" s="144">
        <v>1633</v>
      </c>
      <c r="C1674" s="212" t="s">
        <v>2241</v>
      </c>
      <c r="D1674" s="407" t="s">
        <v>2708</v>
      </c>
      <c r="E1674" s="211" t="s">
        <v>2709</v>
      </c>
      <c r="F1674" s="182">
        <v>1</v>
      </c>
      <c r="G1674" s="332" t="s">
        <v>35</v>
      </c>
      <c r="H1674" s="222" t="s">
        <v>2710</v>
      </c>
      <c r="I1674" s="144">
        <v>6</v>
      </c>
      <c r="J1674" s="332" t="s">
        <v>2711</v>
      </c>
      <c r="K1674" s="332" t="s">
        <v>2712</v>
      </c>
      <c r="L1674" s="332">
        <v>18721464317</v>
      </c>
      <c r="M1674" s="889">
        <f>SUM(I1674:I1678)</f>
        <v>52.5</v>
      </c>
      <c r="N1674" s="332">
        <v>105</v>
      </c>
      <c r="AB1674" s="98">
        <f t="shared" si="28"/>
        <v>0</v>
      </c>
    </row>
    <row r="1675" spans="1:28" ht="13.5">
      <c r="A1675" s="144"/>
      <c r="B1675" s="144">
        <v>1634</v>
      </c>
      <c r="C1675" s="212" t="s">
        <v>2241</v>
      </c>
      <c r="D1675" s="410"/>
      <c r="E1675" s="211" t="s">
        <v>2709</v>
      </c>
      <c r="F1675" s="182">
        <v>1</v>
      </c>
      <c r="G1675" s="356"/>
      <c r="H1675" s="222" t="s">
        <v>2710</v>
      </c>
      <c r="I1675" s="144">
        <v>6</v>
      </c>
      <c r="J1675" s="355"/>
      <c r="K1675" s="355"/>
      <c r="L1675" s="355"/>
      <c r="M1675" s="889"/>
      <c r="N1675" s="355"/>
      <c r="AB1675" s="98">
        <f t="shared" si="28"/>
        <v>0</v>
      </c>
    </row>
    <row r="1676" spans="1:28" ht="13.5">
      <c r="A1676" s="144"/>
      <c r="B1676" s="144">
        <v>1635</v>
      </c>
      <c r="C1676" s="212" t="s">
        <v>2241</v>
      </c>
      <c r="D1676" s="410"/>
      <c r="E1676" s="211" t="s">
        <v>2713</v>
      </c>
      <c r="F1676" s="182">
        <v>4</v>
      </c>
      <c r="G1676" s="332" t="s">
        <v>35</v>
      </c>
      <c r="H1676" s="222" t="s">
        <v>2710</v>
      </c>
      <c r="I1676" s="144">
        <v>13.5</v>
      </c>
      <c r="J1676" s="355"/>
      <c r="K1676" s="355"/>
      <c r="L1676" s="355"/>
      <c r="M1676" s="889"/>
      <c r="N1676" s="355"/>
      <c r="AB1676" s="98">
        <f t="shared" si="28"/>
        <v>0</v>
      </c>
    </row>
    <row r="1677" spans="1:28" ht="13.5">
      <c r="A1677" s="144"/>
      <c r="B1677" s="144">
        <v>1636</v>
      </c>
      <c r="C1677" s="212" t="s">
        <v>2241</v>
      </c>
      <c r="D1677" s="410"/>
      <c r="E1677" s="211" t="s">
        <v>2713</v>
      </c>
      <c r="F1677" s="182">
        <v>4</v>
      </c>
      <c r="G1677" s="356"/>
      <c r="H1677" s="222" t="s">
        <v>2710</v>
      </c>
      <c r="I1677" s="144">
        <v>13.5</v>
      </c>
      <c r="J1677" s="355"/>
      <c r="K1677" s="355"/>
      <c r="L1677" s="355"/>
      <c r="M1677" s="889"/>
      <c r="N1677" s="355"/>
      <c r="AB1677" s="98">
        <f t="shared" si="28"/>
        <v>0</v>
      </c>
    </row>
    <row r="1678" spans="1:28" ht="13.5">
      <c r="A1678" s="144"/>
      <c r="B1678" s="144">
        <v>1637</v>
      </c>
      <c r="C1678" s="212" t="s">
        <v>2241</v>
      </c>
      <c r="D1678" s="410"/>
      <c r="E1678" s="211" t="s">
        <v>2713</v>
      </c>
      <c r="F1678" s="182">
        <v>4</v>
      </c>
      <c r="G1678" t="s">
        <v>35</v>
      </c>
      <c r="H1678" s="222" t="s">
        <v>2710</v>
      </c>
      <c r="I1678" s="144">
        <v>13.5</v>
      </c>
      <c r="J1678" s="355"/>
      <c r="K1678" s="355"/>
      <c r="L1678" s="355"/>
      <c r="M1678" s="889"/>
      <c r="N1678" s="355"/>
      <c r="AB1678" s="98">
        <f t="shared" si="28"/>
        <v>0</v>
      </c>
    </row>
    <row r="1679" spans="1:28" ht="13.5" customHeight="1">
      <c r="A1679" s="144"/>
      <c r="B1679" s="144">
        <v>1638</v>
      </c>
      <c r="C1679" s="212" t="s">
        <v>2241</v>
      </c>
      <c r="D1679" s="407" t="s">
        <v>2714</v>
      </c>
      <c r="E1679" s="211" t="s">
        <v>2715</v>
      </c>
      <c r="F1679" s="182">
        <v>4</v>
      </c>
      <c r="G1679" s="332" t="s">
        <v>35</v>
      </c>
      <c r="H1679" s="839" t="s">
        <v>2716</v>
      </c>
      <c r="I1679" s="839">
        <v>13.5</v>
      </c>
      <c r="J1679" s="332" t="s">
        <v>2717</v>
      </c>
      <c r="K1679" s="432" t="s">
        <v>2718</v>
      </c>
      <c r="L1679" s="144">
        <v>13816331291</v>
      </c>
      <c r="M1679" s="432">
        <v>27</v>
      </c>
      <c r="N1679" s="839">
        <v>54</v>
      </c>
      <c r="W1679" s="313"/>
      <c r="AB1679" s="98">
        <f t="shared" si="28"/>
        <v>0</v>
      </c>
    </row>
    <row r="1680" spans="1:28" ht="13.5">
      <c r="A1680" s="144"/>
      <c r="B1680" s="144">
        <v>1639</v>
      </c>
      <c r="C1680" s="212" t="s">
        <v>2241</v>
      </c>
      <c r="D1680" s="413"/>
      <c r="E1680" s="211" t="s">
        <v>2715</v>
      </c>
      <c r="F1680" s="182">
        <v>4</v>
      </c>
      <c r="G1680" s="356"/>
      <c r="H1680" s="840"/>
      <c r="I1680" s="840">
        <v>13.5</v>
      </c>
      <c r="J1680" s="356"/>
      <c r="K1680" s="433"/>
      <c r="L1680" s="144"/>
      <c r="M1680" s="433"/>
      <c r="N1680" s="840"/>
      <c r="W1680" s="313"/>
      <c r="AB1680" s="98">
        <f t="shared" si="28"/>
        <v>0</v>
      </c>
    </row>
    <row r="1681" spans="1:28" ht="24">
      <c r="A1681" s="210"/>
      <c r="B1681" s="144">
        <v>1640</v>
      </c>
      <c r="C1681" s="212" t="s">
        <v>2241</v>
      </c>
      <c r="D1681" s="407" t="s">
        <v>2719</v>
      </c>
      <c r="E1681" t="s">
        <v>2720</v>
      </c>
      <c r="F1681" s="911">
        <v>4</v>
      </c>
      <c r="G1681" t="s">
        <v>35</v>
      </c>
      <c r="H1681" s="875" t="s">
        <v>1022</v>
      </c>
      <c r="I1681" s="221">
        <v>13.5</v>
      </c>
      <c r="J1681" s="311" t="s">
        <v>2721</v>
      </c>
      <c r="K1681" s="311"/>
      <c r="L1681" s="221">
        <v>13818807023</v>
      </c>
      <c r="M1681" s="889">
        <v>101</v>
      </c>
      <c r="N1681" s="875">
        <v>219.6</v>
      </c>
      <c r="W1681" s="224"/>
      <c r="AB1681" s="98">
        <f t="shared" si="28"/>
        <v>-17.599999999999994</v>
      </c>
    </row>
    <row r="1682" spans="1:28" ht="24">
      <c r="A1682" s="210"/>
      <c r="B1682" s="144">
        <v>1641</v>
      </c>
      <c r="C1682" s="212" t="s">
        <v>2241</v>
      </c>
      <c r="D1682" s="410"/>
      <c r="E1682" t="s">
        <v>2722</v>
      </c>
      <c r="F1682" s="911">
        <v>4</v>
      </c>
      <c r="G1682" t="s">
        <v>35</v>
      </c>
      <c r="H1682" s="876"/>
      <c r="I1682" s="221">
        <v>13.5</v>
      </c>
      <c r="J1682" s="311" t="s">
        <v>2721</v>
      </c>
      <c r="K1682" s="311" t="s">
        <v>2723</v>
      </c>
      <c r="L1682" s="221">
        <v>13818807023</v>
      </c>
      <c r="M1682" s="889"/>
      <c r="N1682" s="876"/>
      <c r="W1682" s="224"/>
      <c r="AB1682" s="98">
        <f t="shared" si="28"/>
        <v>0</v>
      </c>
    </row>
    <row r="1683" spans="1:28" ht="24">
      <c r="A1683" s="210"/>
      <c r="B1683" s="144">
        <v>1642</v>
      </c>
      <c r="C1683" s="212" t="s">
        <v>2241</v>
      </c>
      <c r="D1683" s="410"/>
      <c r="E1683" t="s">
        <v>2724</v>
      </c>
      <c r="F1683" s="911">
        <v>1.5</v>
      </c>
      <c r="G1683" t="s">
        <v>35</v>
      </c>
      <c r="H1683" s="876"/>
      <c r="I1683" s="221">
        <v>7.25</v>
      </c>
      <c r="J1683" s="311" t="s">
        <v>2721</v>
      </c>
      <c r="K1683" s="311" t="s">
        <v>2723</v>
      </c>
      <c r="L1683" s="221">
        <v>13818807023</v>
      </c>
      <c r="M1683" s="889"/>
      <c r="N1683" s="876"/>
      <c r="W1683" s="224"/>
      <c r="AB1683" s="98">
        <f t="shared" si="28"/>
        <v>0</v>
      </c>
    </row>
    <row r="1684" spans="1:28" ht="24">
      <c r="A1684" s="210"/>
      <c r="B1684" s="144">
        <v>1643</v>
      </c>
      <c r="C1684" s="212" t="s">
        <v>2241</v>
      </c>
      <c r="D1684" s="410"/>
      <c r="E1684" t="s">
        <v>2724</v>
      </c>
      <c r="F1684" s="911">
        <v>1.5</v>
      </c>
      <c r="G1684" t="s">
        <v>35</v>
      </c>
      <c r="H1684" s="876"/>
      <c r="I1684" s="221">
        <v>7.25</v>
      </c>
      <c r="J1684" s="311" t="s">
        <v>2721</v>
      </c>
      <c r="K1684" s="311" t="s">
        <v>2723</v>
      </c>
      <c r="L1684" s="221">
        <v>13818807023</v>
      </c>
      <c r="M1684" s="889"/>
      <c r="N1684" s="876"/>
      <c r="W1684" s="224"/>
      <c r="AB1684" s="98">
        <f t="shared" si="28"/>
        <v>0</v>
      </c>
    </row>
    <row r="1685" spans="1:28" ht="24">
      <c r="A1685" s="791"/>
      <c r="B1685" s="144">
        <v>1644</v>
      </c>
      <c r="C1685" s="212" t="s">
        <v>2241</v>
      </c>
      <c r="D1685" s="410"/>
      <c r="E1685" t="s">
        <v>2725</v>
      </c>
      <c r="F1685" s="911">
        <v>1.5</v>
      </c>
      <c r="G1685" t="s">
        <v>35</v>
      </c>
      <c r="H1685" s="876"/>
      <c r="I1685" s="221">
        <v>7.25</v>
      </c>
      <c r="J1685" s="311" t="s">
        <v>2721</v>
      </c>
      <c r="K1685" s="311" t="s">
        <v>2723</v>
      </c>
      <c r="L1685" s="221">
        <v>13818807023</v>
      </c>
      <c r="M1685" s="889"/>
      <c r="N1685" s="876"/>
      <c r="AB1685" s="98">
        <f t="shared" si="28"/>
        <v>0</v>
      </c>
    </row>
    <row r="1686" spans="1:28" ht="24">
      <c r="A1686" s="791"/>
      <c r="B1686" s="144">
        <v>1645</v>
      </c>
      <c r="C1686" s="212" t="s">
        <v>2241</v>
      </c>
      <c r="D1686" s="410"/>
      <c r="E1686" t="s">
        <v>2725</v>
      </c>
      <c r="F1686" s="911">
        <v>1.5</v>
      </c>
      <c r="G1686" t="s">
        <v>35</v>
      </c>
      <c r="H1686" s="876"/>
      <c r="I1686" s="221">
        <v>7.25</v>
      </c>
      <c r="J1686" s="311" t="s">
        <v>2721</v>
      </c>
      <c r="K1686" s="311" t="s">
        <v>2723</v>
      </c>
      <c r="L1686" s="221">
        <v>13818807023</v>
      </c>
      <c r="M1686" s="889"/>
      <c r="N1686" s="876"/>
      <c r="AB1686" s="98">
        <f t="shared" si="28"/>
        <v>0</v>
      </c>
    </row>
    <row r="1687" spans="1:28" ht="24">
      <c r="A1687" s="791"/>
      <c r="B1687" s="144">
        <v>1646</v>
      </c>
      <c r="C1687" s="212" t="s">
        <v>2241</v>
      </c>
      <c r="D1687" s="410"/>
      <c r="E1687" t="s">
        <v>2726</v>
      </c>
      <c r="F1687" s="911">
        <v>1</v>
      </c>
      <c r="G1687" t="s">
        <v>35</v>
      </c>
      <c r="H1687" s="876"/>
      <c r="I1687" s="221">
        <v>6</v>
      </c>
      <c r="J1687" s="311" t="s">
        <v>2721</v>
      </c>
      <c r="K1687" s="311" t="s">
        <v>2723</v>
      </c>
      <c r="L1687" s="221">
        <v>13818807023</v>
      </c>
      <c r="M1687" s="889"/>
      <c r="N1687" s="876"/>
      <c r="AB1687" s="98">
        <f t="shared" si="28"/>
        <v>0</v>
      </c>
    </row>
    <row r="1688" spans="1:28" ht="24">
      <c r="A1688" s="791"/>
      <c r="B1688" s="144">
        <v>1647</v>
      </c>
      <c r="C1688" s="212" t="s">
        <v>2241</v>
      </c>
      <c r="D1688" s="410"/>
      <c r="E1688" t="s">
        <v>2726</v>
      </c>
      <c r="F1688" s="911">
        <v>1</v>
      </c>
      <c r="G1688" t="s">
        <v>35</v>
      </c>
      <c r="H1688" s="876"/>
      <c r="I1688" s="221">
        <v>6</v>
      </c>
      <c r="J1688" s="311" t="s">
        <v>2721</v>
      </c>
      <c r="K1688" s="311" t="s">
        <v>2723</v>
      </c>
      <c r="L1688" s="221">
        <v>13818807023</v>
      </c>
      <c r="M1688" s="889"/>
      <c r="N1688" s="876"/>
      <c r="AB1688" s="98">
        <f t="shared" si="28"/>
        <v>0</v>
      </c>
    </row>
    <row r="1689" spans="1:28" ht="24">
      <c r="A1689" s="791"/>
      <c r="B1689" s="144">
        <v>1648</v>
      </c>
      <c r="C1689" s="212" t="s">
        <v>2241</v>
      </c>
      <c r="D1689" s="410"/>
      <c r="E1689" t="s">
        <v>2727</v>
      </c>
      <c r="F1689" s="911">
        <v>1</v>
      </c>
      <c r="G1689" t="s">
        <v>35</v>
      </c>
      <c r="H1689" s="876"/>
      <c r="I1689" s="221">
        <v>6</v>
      </c>
      <c r="J1689" s="311" t="s">
        <v>2728</v>
      </c>
      <c r="K1689" s="311" t="s">
        <v>2723</v>
      </c>
      <c r="L1689" s="221">
        <v>13818807023</v>
      </c>
      <c r="M1689" s="889"/>
      <c r="N1689" s="876"/>
      <c r="AB1689" s="98">
        <f t="shared" si="28"/>
        <v>0</v>
      </c>
    </row>
    <row r="1690" spans="1:28" ht="24">
      <c r="A1690" s="791"/>
      <c r="B1690" s="144">
        <v>1649</v>
      </c>
      <c r="C1690" s="212" t="s">
        <v>2241</v>
      </c>
      <c r="D1690" s="410"/>
      <c r="E1690" t="s">
        <v>2727</v>
      </c>
      <c r="F1690" s="911">
        <v>1</v>
      </c>
      <c r="G1690" t="s">
        <v>35</v>
      </c>
      <c r="H1690" s="876"/>
      <c r="I1690" s="221">
        <v>6</v>
      </c>
      <c r="J1690" s="311" t="s">
        <v>2728</v>
      </c>
      <c r="K1690" s="311" t="s">
        <v>2723</v>
      </c>
      <c r="L1690" s="221">
        <v>13818807023</v>
      </c>
      <c r="M1690" s="889"/>
      <c r="N1690" s="876"/>
      <c r="AB1690" s="98">
        <f t="shared" si="28"/>
        <v>0</v>
      </c>
    </row>
    <row r="1691" spans="1:28" ht="24">
      <c r="A1691" s="791"/>
      <c r="B1691" s="144">
        <v>1650</v>
      </c>
      <c r="C1691" s="212" t="s">
        <v>2241</v>
      </c>
      <c r="D1691" s="410"/>
      <c r="E1691" s="312" t="s">
        <v>2729</v>
      </c>
      <c r="F1691" s="911">
        <v>1</v>
      </c>
      <c r="G1691" t="s">
        <v>35</v>
      </c>
      <c r="H1691" s="876"/>
      <c r="I1691" s="221">
        <v>6</v>
      </c>
      <c r="J1691" s="311" t="s">
        <v>2721</v>
      </c>
      <c r="K1691" s="311" t="s">
        <v>2723</v>
      </c>
      <c r="L1691" s="221">
        <v>13818807023</v>
      </c>
      <c r="M1691" s="889"/>
      <c r="N1691" s="876"/>
      <c r="AB1691" s="98">
        <f t="shared" si="28"/>
        <v>0</v>
      </c>
    </row>
    <row r="1692" spans="1:28" ht="24">
      <c r="A1692" s="791"/>
      <c r="B1692" s="144">
        <v>1651</v>
      </c>
      <c r="C1692" s="212" t="s">
        <v>2241</v>
      </c>
      <c r="D1692" s="410"/>
      <c r="E1692" s="211" t="s">
        <v>2730</v>
      </c>
      <c r="F1692" s="911">
        <v>0.5</v>
      </c>
      <c r="G1692" t="s">
        <v>35</v>
      </c>
      <c r="H1692" s="876"/>
      <c r="I1692" s="221">
        <v>3</v>
      </c>
      <c r="J1692" s="311" t="s">
        <v>2721</v>
      </c>
      <c r="K1692" s="311" t="s">
        <v>2723</v>
      </c>
      <c r="L1692" s="221">
        <v>13818807023</v>
      </c>
      <c r="M1692" s="889"/>
      <c r="N1692" s="876"/>
      <c r="AB1692" s="98">
        <f t="shared" si="28"/>
        <v>0</v>
      </c>
    </row>
    <row r="1693" spans="1:28" ht="24">
      <c r="A1693" s="791"/>
      <c r="B1693" s="144">
        <v>1652</v>
      </c>
      <c r="C1693" s="212" t="s">
        <v>2241</v>
      </c>
      <c r="D1693" s="410"/>
      <c r="E1693" t="s">
        <v>2070</v>
      </c>
      <c r="F1693" s="911">
        <v>1</v>
      </c>
      <c r="G1693" t="s">
        <v>35</v>
      </c>
      <c r="H1693" s="876"/>
      <c r="I1693" s="221">
        <v>6</v>
      </c>
      <c r="J1693" s="311" t="s">
        <v>2731</v>
      </c>
      <c r="K1693" s="311" t="s">
        <v>2723</v>
      </c>
      <c r="L1693" s="311">
        <v>13818807023</v>
      </c>
      <c r="M1693" s="889"/>
      <c r="N1693" s="876"/>
      <c r="AB1693" s="98">
        <f t="shared" si="28"/>
        <v>0</v>
      </c>
    </row>
    <row r="1694" spans="1:28" ht="24">
      <c r="A1694" s="791"/>
      <c r="B1694" s="144">
        <v>1653</v>
      </c>
      <c r="C1694" s="212" t="s">
        <v>2241</v>
      </c>
      <c r="D1694" s="413"/>
      <c r="E1694" t="s">
        <v>2070</v>
      </c>
      <c r="F1694" s="911">
        <v>1</v>
      </c>
      <c r="G1694" t="s">
        <v>35</v>
      </c>
      <c r="H1694" s="877"/>
      <c r="I1694" s="221">
        <v>6</v>
      </c>
      <c r="J1694" s="311" t="s">
        <v>2731</v>
      </c>
      <c r="K1694" s="311" t="s">
        <v>2723</v>
      </c>
      <c r="L1694" s="311">
        <v>13818807023</v>
      </c>
      <c r="M1694" s="889"/>
      <c r="N1694" s="877"/>
      <c r="AB1694" s="98">
        <f t="shared" si="28"/>
        <v>0</v>
      </c>
    </row>
    <row r="1695" spans="1:28" ht="36">
      <c r="A1695" s="373"/>
      <c r="B1695" s="144">
        <v>1654</v>
      </c>
      <c r="C1695" s="212" t="s">
        <v>2241</v>
      </c>
      <c r="D1695" s="368" t="s">
        <v>2732</v>
      </c>
      <c r="E1695" s="368" t="s">
        <v>894</v>
      </c>
      <c r="F1695" s="854">
        <v>4</v>
      </c>
      <c r="G1695" s="369" t="s">
        <v>35</v>
      </c>
      <c r="H1695" s="854" t="s">
        <v>937</v>
      </c>
      <c r="I1695" s="854">
        <v>13.5</v>
      </c>
      <c r="J1695" s="369" t="s">
        <v>2733</v>
      </c>
      <c r="K1695" s="373" t="s">
        <v>2734</v>
      </c>
      <c r="L1695" s="373">
        <v>13002146898</v>
      </c>
      <c r="M1695" s="373">
        <v>12.4</v>
      </c>
      <c r="N1695" s="854">
        <v>24.8</v>
      </c>
      <c r="W1695" s="369" t="s">
        <v>2735</v>
      </c>
      <c r="AB1695" s="98">
        <f t="shared" si="28"/>
        <v>0</v>
      </c>
    </row>
    <row r="1696" spans="1:28" ht="13.5">
      <c r="A1696" s="144"/>
      <c r="B1696" s="144">
        <v>1655</v>
      </c>
      <c r="C1696" s="212" t="s">
        <v>2241</v>
      </c>
      <c r="D1696" s="407" t="s">
        <v>2736</v>
      </c>
      <c r="E1696" s="211" t="s">
        <v>2438</v>
      </c>
      <c r="F1696" s="182">
        <v>4</v>
      </c>
      <c r="G1696" s="313" t="s">
        <v>35</v>
      </c>
      <c r="H1696" s="839" t="s">
        <v>2737</v>
      </c>
      <c r="I1696" s="839">
        <v>13.5</v>
      </c>
      <c r="J1696" s="332" t="s">
        <v>2738</v>
      </c>
      <c r="K1696" s="432" t="s">
        <v>2739</v>
      </c>
      <c r="L1696" s="432">
        <v>18916168620</v>
      </c>
      <c r="M1696" s="432">
        <v>55</v>
      </c>
      <c r="N1696" s="839">
        <v>118.5</v>
      </c>
      <c r="W1696" s="332"/>
      <c r="AB1696" s="98">
        <f t="shared" si="28"/>
        <v>-8.5</v>
      </c>
    </row>
    <row r="1697" spans="1:28" ht="13.5">
      <c r="A1697" s="144"/>
      <c r="B1697" s="144">
        <v>1656</v>
      </c>
      <c r="C1697" s="212" t="s">
        <v>2241</v>
      </c>
      <c r="D1697" s="410"/>
      <c r="E1697" s="211" t="s">
        <v>2438</v>
      </c>
      <c r="F1697" s="182">
        <v>4</v>
      </c>
      <c r="G1697" s="313" t="s">
        <v>35</v>
      </c>
      <c r="H1697" s="849"/>
      <c r="I1697" s="849">
        <v>13.5</v>
      </c>
      <c r="J1697" s="355"/>
      <c r="K1697" s="435"/>
      <c r="L1697" s="435"/>
      <c r="M1697" s="435"/>
      <c r="N1697" s="849"/>
      <c r="W1697" s="355"/>
      <c r="AB1697" s="98">
        <f t="shared" si="28"/>
        <v>0</v>
      </c>
    </row>
    <row r="1698" spans="1:28" ht="13.5">
      <c r="A1698" s="144"/>
      <c r="B1698" s="144">
        <v>1657</v>
      </c>
      <c r="C1698" s="212" t="s">
        <v>2241</v>
      </c>
      <c r="D1698" s="410"/>
      <c r="E1698" s="211" t="s">
        <v>2438</v>
      </c>
      <c r="F1698" s="182">
        <v>4</v>
      </c>
      <c r="G1698" s="313" t="s">
        <v>35</v>
      </c>
      <c r="H1698" s="849"/>
      <c r="I1698" s="849">
        <v>13.5</v>
      </c>
      <c r="J1698" s="355"/>
      <c r="K1698" s="435"/>
      <c r="L1698" s="435"/>
      <c r="M1698" s="435"/>
      <c r="N1698" s="849"/>
      <c r="W1698" s="355"/>
      <c r="AB1698" s="98">
        <f t="shared" si="28"/>
        <v>0</v>
      </c>
    </row>
    <row r="1699" spans="1:28" ht="13.5">
      <c r="A1699" s="144"/>
      <c r="B1699" s="144">
        <v>1658</v>
      </c>
      <c r="C1699" s="212" t="s">
        <v>2241</v>
      </c>
      <c r="D1699" s="410"/>
      <c r="E1699" s="211" t="s">
        <v>1873</v>
      </c>
      <c r="F1699" s="182">
        <v>1.5</v>
      </c>
      <c r="G1699" s="313" t="s">
        <v>35</v>
      </c>
      <c r="H1699" s="849"/>
      <c r="I1699" s="849">
        <v>7.25</v>
      </c>
      <c r="J1699" s="355"/>
      <c r="K1699" s="435"/>
      <c r="L1699" s="435"/>
      <c r="M1699" s="435"/>
      <c r="N1699" s="849"/>
      <c r="W1699" s="355"/>
      <c r="AB1699" s="98">
        <f t="shared" si="28"/>
        <v>0</v>
      </c>
    </row>
    <row r="1700" spans="1:28" ht="13.5">
      <c r="A1700" s="144"/>
      <c r="B1700" s="144">
        <v>1659</v>
      </c>
      <c r="C1700" s="212" t="s">
        <v>2241</v>
      </c>
      <c r="D1700" s="413"/>
      <c r="E1700" s="211" t="s">
        <v>1873</v>
      </c>
      <c r="F1700" s="182">
        <v>1.5</v>
      </c>
      <c r="G1700" s="313" t="s">
        <v>35</v>
      </c>
      <c r="H1700" s="840"/>
      <c r="I1700" s="840">
        <v>7.25</v>
      </c>
      <c r="J1700" s="356"/>
      <c r="K1700" s="433"/>
      <c r="L1700" s="433"/>
      <c r="M1700" s="433"/>
      <c r="N1700" s="840"/>
      <c r="W1700" s="356"/>
      <c r="AB1700" s="98">
        <f t="shared" si="28"/>
        <v>0</v>
      </c>
    </row>
    <row r="1701" spans="1:28" ht="13.5" customHeight="1">
      <c r="A1701" s="362"/>
      <c r="B1701" s="144">
        <v>1660</v>
      </c>
      <c r="C1701" s="212" t="s">
        <v>2241</v>
      </c>
      <c r="D1701" s="407" t="s">
        <v>2740</v>
      </c>
      <c r="E1701" s="211" t="s">
        <v>992</v>
      </c>
      <c r="F1701" s="182">
        <v>1.25</v>
      </c>
      <c r="G1701" s="313" t="s">
        <v>69</v>
      </c>
      <c r="H1701" s="839" t="s">
        <v>1022</v>
      </c>
      <c r="I1701" s="144">
        <v>6.63</v>
      </c>
      <c r="J1701" s="332" t="s">
        <v>2741</v>
      </c>
      <c r="K1701" s="332" t="s">
        <v>2742</v>
      </c>
      <c r="L1701" s="332">
        <v>13817073715</v>
      </c>
      <c r="M1701" s="889">
        <v>19.88</v>
      </c>
      <c r="N1701" s="839">
        <v>198.6</v>
      </c>
      <c r="AB1701" s="98">
        <f t="shared" si="28"/>
        <v>-158.84</v>
      </c>
    </row>
    <row r="1702" spans="1:28" ht="13.5">
      <c r="A1702" s="362"/>
      <c r="B1702" s="144">
        <v>1661</v>
      </c>
      <c r="C1702" s="212" t="s">
        <v>2241</v>
      </c>
      <c r="D1702" s="410"/>
      <c r="E1702" s="211" t="s">
        <v>992</v>
      </c>
      <c r="F1702" s="182">
        <v>1.25</v>
      </c>
      <c r="G1702" s="313" t="s">
        <v>69</v>
      </c>
      <c r="H1702" s="849"/>
      <c r="I1702" s="144">
        <v>6.62</v>
      </c>
      <c r="J1702" s="355"/>
      <c r="K1702" s="355"/>
      <c r="L1702" s="355"/>
      <c r="M1702" s="889"/>
      <c r="N1702" s="849"/>
      <c r="AB1702" s="98">
        <f t="shared" si="28"/>
        <v>0</v>
      </c>
    </row>
    <row r="1703" spans="1:28" ht="24">
      <c r="A1703" s="362"/>
      <c r="B1703" s="144">
        <v>1662</v>
      </c>
      <c r="C1703" s="212" t="s">
        <v>2241</v>
      </c>
      <c r="D1703" s="413"/>
      <c r="E1703" s="211" t="s">
        <v>2743</v>
      </c>
      <c r="F1703" s="182">
        <v>1.25</v>
      </c>
      <c r="G1703" s="313" t="s">
        <v>69</v>
      </c>
      <c r="H1703" s="840"/>
      <c r="I1703" s="144">
        <v>6.63</v>
      </c>
      <c r="J1703" s="356"/>
      <c r="K1703" s="356"/>
      <c r="L1703" s="356"/>
      <c r="M1703" s="889"/>
      <c r="N1703" s="840"/>
      <c r="AB1703" s="98">
        <f t="shared" si="28"/>
        <v>0</v>
      </c>
    </row>
    <row r="1704" spans="1:28" ht="13.5">
      <c r="A1704" s="362"/>
      <c r="B1704" s="144">
        <v>1663</v>
      </c>
      <c r="C1704" s="212" t="s">
        <v>2241</v>
      </c>
      <c r="D1704" s="407" t="s">
        <v>2744</v>
      </c>
      <c r="E1704" s="211" t="s">
        <v>875</v>
      </c>
      <c r="F1704" s="182">
        <v>1.5</v>
      </c>
      <c r="G1704" s="313" t="s">
        <v>69</v>
      </c>
      <c r="H1704" s="839" t="s">
        <v>2745</v>
      </c>
      <c r="I1704" s="222">
        <v>7.25</v>
      </c>
      <c r="J1704" s="839" t="s">
        <v>2746</v>
      </c>
      <c r="K1704" s="839" t="s">
        <v>2747</v>
      </c>
      <c r="L1704" s="839">
        <v>18918011885</v>
      </c>
      <c r="M1704" s="432">
        <v>14.5</v>
      </c>
      <c r="N1704" s="839">
        <v>70</v>
      </c>
      <c r="AB1704" s="98">
        <f t="shared" si="28"/>
        <v>-41</v>
      </c>
    </row>
    <row r="1705" spans="1:28" ht="13.5">
      <c r="A1705" s="362"/>
      <c r="B1705" s="144">
        <v>1664</v>
      </c>
      <c r="C1705" s="212" t="s">
        <v>2241</v>
      </c>
      <c r="D1705" s="413"/>
      <c r="E1705" s="211" t="s">
        <v>875</v>
      </c>
      <c r="F1705" s="182">
        <v>1.5</v>
      </c>
      <c r="G1705" s="313" t="s">
        <v>69</v>
      </c>
      <c r="H1705" s="840"/>
      <c r="I1705" s="222">
        <v>7.25</v>
      </c>
      <c r="J1705" s="840"/>
      <c r="K1705" s="840"/>
      <c r="L1705" s="840"/>
      <c r="M1705" s="433"/>
      <c r="N1705" s="840"/>
      <c r="AB1705" s="98">
        <f t="shared" si="28"/>
        <v>0</v>
      </c>
    </row>
    <row r="1706" spans="1:28" s="126" customFormat="1" ht="13.5">
      <c r="A1706" s="362"/>
      <c r="B1706" s="144">
        <v>1665</v>
      </c>
      <c r="C1706" s="212" t="s">
        <v>2241</v>
      </c>
      <c r="D1706" s="407" t="s">
        <v>2748</v>
      </c>
      <c r="E1706" s="211" t="s">
        <v>2749</v>
      </c>
      <c r="F1706" s="182">
        <v>0.32</v>
      </c>
      <c r="G1706" s="313" t="s">
        <v>35</v>
      </c>
      <c r="H1706" s="222" t="s">
        <v>2087</v>
      </c>
      <c r="I1706" s="222">
        <v>1.92</v>
      </c>
      <c r="J1706" s="332" t="s">
        <v>2750</v>
      </c>
      <c r="K1706" s="332" t="s">
        <v>2751</v>
      </c>
      <c r="L1706" s="332">
        <v>13167253322</v>
      </c>
      <c r="M1706" s="432">
        <v>3.5</v>
      </c>
      <c r="N1706" s="46">
        <v>7</v>
      </c>
      <c r="O1706" s="879"/>
      <c r="P1706" s="879"/>
      <c r="Q1706" s="879"/>
      <c r="R1706" s="879"/>
      <c r="S1706" s="879"/>
      <c r="T1706" s="879"/>
      <c r="U1706" s="879"/>
      <c r="V1706" s="879"/>
      <c r="W1706"/>
      <c r="AB1706" s="98">
        <f aca="true" t="shared" si="29" ref="AB1706:AB1769">M1706*2-N1706</f>
        <v>0</v>
      </c>
    </row>
    <row r="1707" spans="1:28" s="126" customFormat="1" ht="13.5">
      <c r="A1707" s="362"/>
      <c r="B1707" s="144">
        <v>1666</v>
      </c>
      <c r="C1707" s="212" t="s">
        <v>2241</v>
      </c>
      <c r="D1707" s="413"/>
      <c r="E1707" s="211" t="s">
        <v>2749</v>
      </c>
      <c r="F1707" s="182">
        <v>0.32</v>
      </c>
      <c r="G1707" s="313" t="s">
        <v>35</v>
      </c>
      <c r="H1707" s="222" t="s">
        <v>2087</v>
      </c>
      <c r="I1707" s="222">
        <v>1.92</v>
      </c>
      <c r="J1707" s="356"/>
      <c r="K1707" s="356"/>
      <c r="L1707" s="356"/>
      <c r="M1707" s="433"/>
      <c r="N1707" s="46"/>
      <c r="O1707" s="879"/>
      <c r="P1707" s="879"/>
      <c r="Q1707" s="879"/>
      <c r="R1707" s="879"/>
      <c r="S1707" s="879"/>
      <c r="T1707" s="879"/>
      <c r="U1707" s="879"/>
      <c r="V1707" s="879"/>
      <c r="W1707"/>
      <c r="AB1707" s="98">
        <f t="shared" si="29"/>
        <v>0</v>
      </c>
    </row>
    <row r="1708" spans="1:28" ht="13.5">
      <c r="A1708"/>
      <c r="B1708" s="144">
        <v>1667</v>
      </c>
      <c r="C1708" t="s">
        <v>2241</v>
      </c>
      <c r="D1708" t="s">
        <v>2752</v>
      </c>
      <c r="E1708" t="s">
        <v>2753</v>
      </c>
      <c r="F1708" s="2">
        <v>8</v>
      </c>
      <c r="G1708" s="2" t="s">
        <v>35</v>
      </c>
      <c r="H1708">
        <v>2019.11</v>
      </c>
      <c r="I1708" s="46">
        <v>19.5</v>
      </c>
      <c r="J1708" s="46" t="s">
        <v>2754</v>
      </c>
      <c r="K1708" s="46" t="s">
        <v>2755</v>
      </c>
      <c r="L1708" s="46">
        <v>18221126746</v>
      </c>
      <c r="M1708" s="2">
        <v>17.5</v>
      </c>
      <c r="N1708" s="46">
        <v>35</v>
      </c>
      <c r="O1708"/>
      <c r="P1708"/>
      <c r="Q1708"/>
      <c r="R1708"/>
      <c r="S1708"/>
      <c r="T1708"/>
      <c r="U1708"/>
      <c r="V1708"/>
      <c r="W1708" s="6" t="s">
        <v>2271</v>
      </c>
      <c r="AB1708" s="98">
        <f t="shared" si="29"/>
        <v>0</v>
      </c>
    </row>
    <row r="1709" spans="1:28" ht="13.5" customHeight="1">
      <c r="A1709" s="144"/>
      <c r="B1709" s="144">
        <v>1668</v>
      </c>
      <c r="C1709" s="212" t="s">
        <v>2241</v>
      </c>
      <c r="D1709" s="407" t="s">
        <v>2756</v>
      </c>
      <c r="E1709" s="211" t="s">
        <v>1817</v>
      </c>
      <c r="F1709" s="182">
        <v>1</v>
      </c>
      <c r="G1709" s="313" t="s">
        <v>35</v>
      </c>
      <c r="H1709" s="839">
        <v>2019.11</v>
      </c>
      <c r="I1709" s="839">
        <v>6</v>
      </c>
      <c r="J1709" s="332" t="s">
        <v>2757</v>
      </c>
      <c r="K1709" s="432" t="s">
        <v>2758</v>
      </c>
      <c r="L1709" s="432">
        <v>13611787919</v>
      </c>
      <c r="M1709" s="432">
        <v>13.25</v>
      </c>
      <c r="N1709" s="46">
        <v>30.05</v>
      </c>
      <c r="W1709" s="313"/>
      <c r="AB1709" s="98">
        <f t="shared" si="29"/>
        <v>-3.5500000000000007</v>
      </c>
    </row>
    <row r="1710" spans="1:28" ht="13.5">
      <c r="A1710" s="144"/>
      <c r="B1710" s="144">
        <v>1669</v>
      </c>
      <c r="C1710" s="212" t="s">
        <v>2241</v>
      </c>
      <c r="D1710" s="413"/>
      <c r="E1710" s="211" t="s">
        <v>2759</v>
      </c>
      <c r="F1710" s="182">
        <v>1.5</v>
      </c>
      <c r="G1710" s="313" t="s">
        <v>35</v>
      </c>
      <c r="H1710" s="840"/>
      <c r="I1710" s="840">
        <v>7.25</v>
      </c>
      <c r="J1710" s="356"/>
      <c r="K1710" s="433"/>
      <c r="L1710" s="433"/>
      <c r="M1710" s="433"/>
      <c r="N1710" s="46"/>
      <c r="W1710" s="313"/>
      <c r="AB1710" s="98">
        <f t="shared" si="29"/>
        <v>0</v>
      </c>
    </row>
    <row r="1711" spans="1:28" ht="24">
      <c r="A1711" s="144"/>
      <c r="B1711" s="144">
        <v>1670</v>
      </c>
      <c r="C1711" s="212" t="s">
        <v>2241</v>
      </c>
      <c r="D1711" s="211" t="s">
        <v>2760</v>
      </c>
      <c r="E1711" s="211" t="s">
        <v>759</v>
      </c>
      <c r="F1711" s="182">
        <v>1</v>
      </c>
      <c r="G1711" s="313" t="s">
        <v>69</v>
      </c>
      <c r="H1711" s="222" t="s">
        <v>1022</v>
      </c>
      <c r="I1711" s="222">
        <v>6</v>
      </c>
      <c r="J1711" s="313" t="s">
        <v>2761</v>
      </c>
      <c r="K1711" s="144" t="s">
        <v>2762</v>
      </c>
      <c r="L1711" s="144">
        <v>13917244339</v>
      </c>
      <c r="M1711" s="144">
        <v>6</v>
      </c>
      <c r="N1711" s="46">
        <v>15.34</v>
      </c>
      <c r="W1711" s="313"/>
      <c r="AB1711" s="98">
        <f t="shared" si="29"/>
        <v>-3.34</v>
      </c>
    </row>
    <row r="1712" spans="1:28" ht="24">
      <c r="A1712" s="144"/>
      <c r="B1712" s="144">
        <v>1671</v>
      </c>
      <c r="C1712" s="212" t="s">
        <v>2241</v>
      </c>
      <c r="D1712" s="407" t="s">
        <v>2763</v>
      </c>
      <c r="E1712" s="211" t="s">
        <v>2764</v>
      </c>
      <c r="F1712" s="182">
        <v>4</v>
      </c>
      <c r="G1712" s="313" t="s">
        <v>35</v>
      </c>
      <c r="H1712" s="222" t="s">
        <v>2765</v>
      </c>
      <c r="I1712" s="144">
        <v>13.5</v>
      </c>
      <c r="J1712" s="313" t="s">
        <v>2766</v>
      </c>
      <c r="K1712" s="144" t="s">
        <v>2767</v>
      </c>
      <c r="L1712" s="144">
        <v>13918679345</v>
      </c>
      <c r="M1712" s="2">
        <f>SUM(I1712:I1713)</f>
        <v>30</v>
      </c>
      <c r="N1712" s="839">
        <v>60</v>
      </c>
      <c r="W1712" s="332"/>
      <c r="AB1712" s="98">
        <f t="shared" si="29"/>
        <v>0</v>
      </c>
    </row>
    <row r="1713" spans="1:28" ht="24">
      <c r="A1713" s="144"/>
      <c r="B1713" s="144">
        <v>1672</v>
      </c>
      <c r="C1713" s="212" t="s">
        <v>2241</v>
      </c>
      <c r="D1713" s="413"/>
      <c r="E1713" s="211" t="s">
        <v>2768</v>
      </c>
      <c r="F1713" s="182">
        <v>6</v>
      </c>
      <c r="G1713" s="313" t="s">
        <v>35</v>
      </c>
      <c r="H1713" s="222" t="s">
        <v>965</v>
      </c>
      <c r="I1713" s="144">
        <v>16.5</v>
      </c>
      <c r="J1713" s="313" t="s">
        <v>2766</v>
      </c>
      <c r="K1713" s="144" t="s">
        <v>2767</v>
      </c>
      <c r="L1713" s="144">
        <v>13918679345</v>
      </c>
      <c r="N1713" s="840"/>
      <c r="W1713" s="356"/>
      <c r="AB1713" s="98">
        <f t="shared" si="29"/>
        <v>0</v>
      </c>
    </row>
    <row r="1714" spans="1:28" s="126" customFormat="1" ht="13.5" customHeight="1">
      <c r="A1714" s="144"/>
      <c r="B1714" s="144">
        <v>1673</v>
      </c>
      <c r="C1714" s="212" t="s">
        <v>2241</v>
      </c>
      <c r="D1714" s="407" t="s">
        <v>2769</v>
      </c>
      <c r="E1714" s="126" t="s">
        <v>2770</v>
      </c>
      <c r="F1714" s="182">
        <v>4</v>
      </c>
      <c r="G1714" s="144" t="s">
        <v>35</v>
      </c>
      <c r="H1714" s="432" t="s">
        <v>2771</v>
      </c>
      <c r="I1714" s="144">
        <v>13.5</v>
      </c>
      <c r="J1714" s="332" t="s">
        <v>2772</v>
      </c>
      <c r="K1714" s="332" t="s">
        <v>2773</v>
      </c>
      <c r="L1714" s="332">
        <v>13816738035</v>
      </c>
      <c r="M1714" s="2">
        <v>40.41</v>
      </c>
      <c r="N1714" s="313">
        <v>80.83</v>
      </c>
      <c r="O1714" s="879"/>
      <c r="P1714" s="879"/>
      <c r="Q1714" s="879"/>
      <c r="R1714" s="879"/>
      <c r="S1714" s="879"/>
      <c r="T1714" s="879"/>
      <c r="U1714" s="879"/>
      <c r="V1714" s="879"/>
      <c r="W1714" s="6"/>
      <c r="AB1714" s="98">
        <f t="shared" si="29"/>
        <v>-0.010000000000005116</v>
      </c>
    </row>
    <row r="1715" spans="1:28" s="126" customFormat="1" ht="13.5">
      <c r="A1715" s="144"/>
      <c r="B1715" s="144">
        <v>1674</v>
      </c>
      <c r="C1715" s="212" t="s">
        <v>2241</v>
      </c>
      <c r="D1715" s="410"/>
      <c r="E1715" s="126" t="s">
        <v>2770</v>
      </c>
      <c r="F1715" s="182">
        <v>4</v>
      </c>
      <c r="G1715" s="144" t="s">
        <v>35</v>
      </c>
      <c r="H1715" s="435"/>
      <c r="I1715" s="144">
        <v>13.5</v>
      </c>
      <c r="J1715" s="355"/>
      <c r="K1715" s="355"/>
      <c r="L1715" s="355"/>
      <c r="M1715" s="2"/>
      <c r="N1715" s="313"/>
      <c r="O1715" s="879"/>
      <c r="P1715" s="879"/>
      <c r="Q1715" s="879"/>
      <c r="R1715" s="879"/>
      <c r="S1715" s="879"/>
      <c r="T1715" s="879"/>
      <c r="U1715" s="879"/>
      <c r="V1715" s="879"/>
      <c r="W1715" s="6"/>
      <c r="AB1715" s="98">
        <f t="shared" si="29"/>
        <v>0</v>
      </c>
    </row>
    <row r="1716" spans="1:28" s="126" customFormat="1" ht="13.5">
      <c r="A1716" s="144"/>
      <c r="B1716" s="144">
        <v>1675</v>
      </c>
      <c r="C1716" s="212" t="s">
        <v>2241</v>
      </c>
      <c r="D1716" s="413"/>
      <c r="E1716" s="126" t="s">
        <v>2770</v>
      </c>
      <c r="F1716" s="182">
        <v>4</v>
      </c>
      <c r="G1716" s="144" t="s">
        <v>35</v>
      </c>
      <c r="H1716" s="433"/>
      <c r="I1716" s="144">
        <v>13.5</v>
      </c>
      <c r="J1716" s="356"/>
      <c r="K1716" s="356"/>
      <c r="L1716" s="356"/>
      <c r="M1716" s="2"/>
      <c r="N1716" s="313"/>
      <c r="O1716" s="879"/>
      <c r="P1716" s="879"/>
      <c r="Q1716" s="879"/>
      <c r="R1716" s="879"/>
      <c r="S1716" s="879"/>
      <c r="T1716" s="879"/>
      <c r="U1716" s="879"/>
      <c r="V1716" s="879"/>
      <c r="W1716" s="6"/>
      <c r="AB1716" s="98">
        <f t="shared" si="29"/>
        <v>0</v>
      </c>
    </row>
    <row r="1717" spans="1:28" ht="24">
      <c r="A1717" s="144"/>
      <c r="B1717" s="144">
        <v>1676</v>
      </c>
      <c r="C1717" s="212" t="s">
        <v>2241</v>
      </c>
      <c r="D1717" s="212" t="s">
        <v>2774</v>
      </c>
      <c r="E1717" s="211" t="s">
        <v>724</v>
      </c>
      <c r="F1717" s="182">
        <v>3</v>
      </c>
      <c r="G1717" s="313" t="s">
        <v>35</v>
      </c>
      <c r="H1717" s="222" t="s">
        <v>2559</v>
      </c>
      <c r="I1717" s="222">
        <v>11</v>
      </c>
      <c r="J1717" s="313" t="s">
        <v>2775</v>
      </c>
      <c r="K1717" s="144" t="s">
        <v>2776</v>
      </c>
      <c r="L1717" s="144">
        <v>13601638089</v>
      </c>
      <c r="M1717" s="144">
        <v>11</v>
      </c>
      <c r="N1717" s="222">
        <v>30</v>
      </c>
      <c r="W1717" s="313"/>
      <c r="AB1717" s="98">
        <f t="shared" si="29"/>
        <v>-8</v>
      </c>
    </row>
    <row r="1718" spans="1:28" ht="13.5" customHeight="1">
      <c r="A1718" s="144"/>
      <c r="B1718" s="144">
        <v>1677</v>
      </c>
      <c r="C1718" s="212" t="s">
        <v>2241</v>
      </c>
      <c r="D1718" s="772" t="s">
        <v>2777</v>
      </c>
      <c r="E1718" t="s">
        <v>1204</v>
      </c>
      <c r="F1718" s="182">
        <v>10</v>
      </c>
      <c r="G1718" s="313" t="s">
        <v>35</v>
      </c>
      <c r="H1718" s="222">
        <v>2019.11</v>
      </c>
      <c r="I1718" s="222">
        <v>22.5</v>
      </c>
      <c r="J1718" s="332" t="s">
        <v>2778</v>
      </c>
      <c r="K1718" s="432" t="s">
        <v>2779</v>
      </c>
      <c r="L1718" s="432">
        <v>18302193194</v>
      </c>
      <c r="M1718" s="2">
        <v>45</v>
      </c>
      <c r="N1718" s="839">
        <v>90.5</v>
      </c>
      <c r="W1718" s="313"/>
      <c r="AB1718" s="98">
        <f t="shared" si="29"/>
        <v>-0.5</v>
      </c>
    </row>
    <row r="1719" spans="1:28" ht="13.5">
      <c r="A1719" s="144"/>
      <c r="B1719" s="144">
        <v>1678</v>
      </c>
      <c r="C1719" s="212" t="s">
        <v>2241</v>
      </c>
      <c r="D1719" s="823"/>
      <c r="E1719" t="s">
        <v>1204</v>
      </c>
      <c r="F1719" s="182">
        <v>10</v>
      </c>
      <c r="G1719" s="313" t="s">
        <v>35</v>
      </c>
      <c r="H1719" s="222">
        <v>2019.11</v>
      </c>
      <c r="I1719" s="222">
        <v>22.5</v>
      </c>
      <c r="J1719" s="356"/>
      <c r="K1719" s="433"/>
      <c r="L1719" s="433"/>
      <c r="N1719" s="840"/>
      <c r="W1719" s="313"/>
      <c r="AB1719" s="98">
        <f t="shared" si="29"/>
        <v>0</v>
      </c>
    </row>
    <row r="1720" spans="1:28" ht="24">
      <c r="A1720" s="144"/>
      <c r="B1720" s="144">
        <v>1679</v>
      </c>
      <c r="C1720" s="212" t="s">
        <v>2241</v>
      </c>
      <c r="D1720" s="407" t="s">
        <v>2780</v>
      </c>
      <c r="E1720" s="211" t="s">
        <v>2781</v>
      </c>
      <c r="F1720" s="182">
        <v>4</v>
      </c>
      <c r="G1720" s="313" t="s">
        <v>35</v>
      </c>
      <c r="H1720" s="839" t="s">
        <v>170</v>
      </c>
      <c r="I1720" s="144">
        <v>13.5</v>
      </c>
      <c r="J1720" s="839" t="s">
        <v>2782</v>
      </c>
      <c r="K1720" s="839" t="s">
        <v>2783</v>
      </c>
      <c r="L1720" s="839">
        <v>18516190506</v>
      </c>
      <c r="M1720" s="2">
        <f>SUM(I1720:I1724)</f>
        <v>52.5</v>
      </c>
      <c r="N1720" s="839">
        <v>125</v>
      </c>
      <c r="W1720" s="313"/>
      <c r="AB1720" s="98">
        <f t="shared" si="29"/>
        <v>-20</v>
      </c>
    </row>
    <row r="1721" spans="1:28" ht="24">
      <c r="A1721" s="144"/>
      <c r="B1721" s="144">
        <v>1680</v>
      </c>
      <c r="C1721" s="212" t="s">
        <v>2241</v>
      </c>
      <c r="D1721" s="410"/>
      <c r="E1721" s="211" t="s">
        <v>2781</v>
      </c>
      <c r="F1721" s="182">
        <v>4</v>
      </c>
      <c r="G1721" s="313" t="s">
        <v>35</v>
      </c>
      <c r="H1721" s="849"/>
      <c r="I1721" s="144">
        <v>13.5</v>
      </c>
      <c r="J1721" s="849"/>
      <c r="K1721" s="849"/>
      <c r="L1721" s="849"/>
      <c r="N1721" s="849"/>
      <c r="W1721" s="313"/>
      <c r="AB1721" s="98">
        <f t="shared" si="29"/>
        <v>0</v>
      </c>
    </row>
    <row r="1722" spans="1:28" ht="24">
      <c r="A1722" s="144"/>
      <c r="B1722" s="144">
        <v>1681</v>
      </c>
      <c r="C1722" s="212" t="s">
        <v>2241</v>
      </c>
      <c r="D1722" s="410"/>
      <c r="E1722" s="211" t="s">
        <v>2781</v>
      </c>
      <c r="F1722" s="182">
        <v>4</v>
      </c>
      <c r="G1722" s="313" t="s">
        <v>35</v>
      </c>
      <c r="H1722" s="849"/>
      <c r="I1722" s="144">
        <v>13.5</v>
      </c>
      <c r="J1722" s="849"/>
      <c r="K1722" s="849"/>
      <c r="L1722" s="849"/>
      <c r="N1722" s="849"/>
      <c r="W1722" s="313"/>
      <c r="AB1722" s="98">
        <f t="shared" si="29"/>
        <v>0</v>
      </c>
    </row>
    <row r="1723" spans="1:28" ht="13.5">
      <c r="A1723" s="144"/>
      <c r="B1723" s="144">
        <v>1682</v>
      </c>
      <c r="C1723" s="212" t="s">
        <v>2241</v>
      </c>
      <c r="D1723" s="410"/>
      <c r="E1723" s="211" t="s">
        <v>2784</v>
      </c>
      <c r="F1723" s="182">
        <v>1</v>
      </c>
      <c r="G1723" s="313" t="s">
        <v>69</v>
      </c>
      <c r="H1723" s="849"/>
      <c r="I1723" s="144">
        <v>6</v>
      </c>
      <c r="J1723" s="849"/>
      <c r="K1723" s="849"/>
      <c r="L1723" s="849"/>
      <c r="N1723" s="849"/>
      <c r="W1723" s="313"/>
      <c r="AB1723" s="98">
        <f t="shared" si="29"/>
        <v>0</v>
      </c>
    </row>
    <row r="1724" spans="1:28" ht="13.5">
      <c r="A1724" s="144"/>
      <c r="B1724" s="144">
        <v>1683</v>
      </c>
      <c r="C1724" s="212" t="s">
        <v>2241</v>
      </c>
      <c r="D1724" s="413"/>
      <c r="E1724" s="211" t="s">
        <v>2784</v>
      </c>
      <c r="F1724" s="182">
        <v>1</v>
      </c>
      <c r="G1724" s="313" t="s">
        <v>69</v>
      </c>
      <c r="H1724" s="840"/>
      <c r="I1724" s="144">
        <v>6</v>
      </c>
      <c r="J1724" s="840"/>
      <c r="K1724" s="840"/>
      <c r="L1724" s="840"/>
      <c r="N1724" s="840"/>
      <c r="W1724" s="313"/>
      <c r="AB1724" s="98">
        <f t="shared" si="29"/>
        <v>0</v>
      </c>
    </row>
    <row r="1725" spans="1:28" ht="36">
      <c r="A1725" s="373"/>
      <c r="B1725" s="144">
        <v>1684</v>
      </c>
      <c r="C1725" s="212" t="s">
        <v>2241</v>
      </c>
      <c r="D1725" s="368" t="s">
        <v>2785</v>
      </c>
      <c r="E1725" s="368" t="s">
        <v>2786</v>
      </c>
      <c r="F1725" s="854">
        <v>1.32</v>
      </c>
      <c r="G1725" s="369" t="s">
        <v>207</v>
      </c>
      <c r="H1725" s="854" t="s">
        <v>921</v>
      </c>
      <c r="I1725" s="854">
        <v>6.8</v>
      </c>
      <c r="J1725" s="369" t="s">
        <v>2787</v>
      </c>
      <c r="K1725" s="373" t="s">
        <v>2788</v>
      </c>
      <c r="L1725" s="373">
        <v>13916441341</v>
      </c>
      <c r="M1725" s="373">
        <v>4.72</v>
      </c>
      <c r="N1725" s="854">
        <v>9.45</v>
      </c>
      <c r="W1725" s="369"/>
      <c r="AB1725" s="98">
        <f t="shared" si="29"/>
        <v>-0.009999999999999787</v>
      </c>
    </row>
    <row r="1726" spans="1:28" ht="24">
      <c r="A1726" s="144"/>
      <c r="B1726" s="144">
        <v>1685</v>
      </c>
      <c r="C1726" s="212" t="s">
        <v>2241</v>
      </c>
      <c r="D1726" s="407" t="s">
        <v>2789</v>
      </c>
      <c r="E1726" t="s">
        <v>2790</v>
      </c>
      <c r="F1726" s="182">
        <v>2</v>
      </c>
      <c r="G1726" s="313" t="s">
        <v>35</v>
      </c>
      <c r="H1726" s="222" t="s">
        <v>2791</v>
      </c>
      <c r="I1726" s="144">
        <v>8.5</v>
      </c>
      <c r="J1726" s="313" t="s">
        <v>2792</v>
      </c>
      <c r="K1726" s="144" t="s">
        <v>2793</v>
      </c>
      <c r="L1726" s="144">
        <v>13681794166</v>
      </c>
      <c r="M1726" s="889">
        <f>SUM(I1726:I1727)</f>
        <v>25</v>
      </c>
      <c r="N1726" s="839">
        <v>53.5</v>
      </c>
      <c r="W1726" s="313"/>
      <c r="AB1726" s="98">
        <f t="shared" si="29"/>
        <v>-3.5</v>
      </c>
    </row>
    <row r="1727" spans="1:28" ht="24">
      <c r="A1727" s="144"/>
      <c r="B1727" s="144">
        <v>1686</v>
      </c>
      <c r="C1727" s="212" t="s">
        <v>2241</v>
      </c>
      <c r="D1727" s="413"/>
      <c r="E1727" t="s">
        <v>2794</v>
      </c>
      <c r="F1727" s="182">
        <v>6</v>
      </c>
      <c r="G1727" s="313" t="s">
        <v>35</v>
      </c>
      <c r="H1727" s="222" t="s">
        <v>2791</v>
      </c>
      <c r="I1727" s="144">
        <v>16.5</v>
      </c>
      <c r="J1727" s="313" t="s">
        <v>2792</v>
      </c>
      <c r="K1727" s="144" t="s">
        <v>2793</v>
      </c>
      <c r="L1727" s="144">
        <v>13681794166</v>
      </c>
      <c r="M1727" s="889"/>
      <c r="N1727" s="840"/>
      <c r="W1727" s="313"/>
      <c r="AB1727" s="98">
        <f t="shared" si="29"/>
        <v>0</v>
      </c>
    </row>
    <row r="1728" spans="1:28" ht="36">
      <c r="A1728" s="362"/>
      <c r="B1728" s="144">
        <v>1687</v>
      </c>
      <c r="C1728" s="212" t="s">
        <v>2241</v>
      </c>
      <c r="D1728" s="407" t="s">
        <v>2795</v>
      </c>
      <c r="E1728" s="211" t="s">
        <v>2796</v>
      </c>
      <c r="F1728" s="182">
        <v>2.5</v>
      </c>
      <c r="G1728" s="313" t="s">
        <v>35</v>
      </c>
      <c r="H1728" s="839" t="s">
        <v>2087</v>
      </c>
      <c r="I1728" s="839">
        <v>9.75</v>
      </c>
      <c r="J1728" s="313" t="s">
        <v>2797</v>
      </c>
      <c r="K1728" s="144" t="s">
        <v>2798</v>
      </c>
      <c r="L1728" s="144">
        <v>13621880370</v>
      </c>
      <c r="M1728" s="432">
        <v>29.25</v>
      </c>
      <c r="N1728" s="839">
        <v>63.6</v>
      </c>
      <c r="AB1728" s="98">
        <f t="shared" si="29"/>
        <v>-5.100000000000001</v>
      </c>
    </row>
    <row r="1729" spans="1:28" ht="36">
      <c r="A1729" s="362"/>
      <c r="B1729" s="144">
        <v>1688</v>
      </c>
      <c r="C1729" s="212" t="s">
        <v>2241</v>
      </c>
      <c r="D1729" s="410"/>
      <c r="E1729" s="211" t="s">
        <v>2796</v>
      </c>
      <c r="F1729" s="182">
        <v>2.5</v>
      </c>
      <c r="G1729" s="313" t="s">
        <v>35</v>
      </c>
      <c r="H1729" s="849"/>
      <c r="I1729" s="849">
        <v>9.75</v>
      </c>
      <c r="J1729" s="313" t="s">
        <v>2797</v>
      </c>
      <c r="K1729" s="144" t="s">
        <v>2798</v>
      </c>
      <c r="L1729" s="144">
        <v>13621880370</v>
      </c>
      <c r="M1729" s="435"/>
      <c r="N1729" s="849"/>
      <c r="AB1729" s="98">
        <f t="shared" si="29"/>
        <v>0</v>
      </c>
    </row>
    <row r="1730" spans="1:28" ht="36">
      <c r="A1730" s="362"/>
      <c r="B1730" s="144">
        <v>1689</v>
      </c>
      <c r="C1730" s="212" t="s">
        <v>2241</v>
      </c>
      <c r="D1730" s="413"/>
      <c r="E1730" s="211" t="s">
        <v>2796</v>
      </c>
      <c r="F1730" s="182">
        <v>2.5</v>
      </c>
      <c r="G1730" s="313" t="s">
        <v>35</v>
      </c>
      <c r="H1730" s="840"/>
      <c r="I1730" s="840">
        <v>9.75</v>
      </c>
      <c r="J1730" s="313" t="s">
        <v>2797</v>
      </c>
      <c r="K1730" s="144" t="s">
        <v>2798</v>
      </c>
      <c r="L1730" s="144">
        <v>13621880370</v>
      </c>
      <c r="M1730" s="433"/>
      <c r="N1730" s="840"/>
      <c r="AB1730" s="98">
        <f t="shared" si="29"/>
        <v>0</v>
      </c>
    </row>
    <row r="1731" spans="1:28" ht="13.5">
      <c r="A1731" s="362"/>
      <c r="B1731" s="144">
        <v>1690</v>
      </c>
      <c r="C1731" s="212" t="s">
        <v>2241</v>
      </c>
      <c r="D1731" s="772" t="s">
        <v>2799</v>
      </c>
      <c r="E1731" s="211" t="s">
        <v>2800</v>
      </c>
      <c r="F1731" s="182">
        <v>2</v>
      </c>
      <c r="G1731" s="313" t="s">
        <v>35</v>
      </c>
      <c r="H1731" s="839" t="s">
        <v>2801</v>
      </c>
      <c r="I1731" s="144">
        <v>8.5</v>
      </c>
      <c r="J1731" s="144" t="s">
        <v>2802</v>
      </c>
      <c r="K1731" s="144" t="s">
        <v>2803</v>
      </c>
      <c r="L1731" s="144">
        <v>13701796336</v>
      </c>
      <c r="M1731" s="432">
        <v>17</v>
      </c>
      <c r="N1731" s="839">
        <v>72.84</v>
      </c>
      <c r="AB1731" s="98">
        <f t="shared" si="29"/>
        <v>-38.84</v>
      </c>
    </row>
    <row r="1732" spans="1:28" ht="24">
      <c r="A1732" s="362"/>
      <c r="B1732" s="144">
        <v>1691</v>
      </c>
      <c r="C1732" s="212" t="s">
        <v>2241</v>
      </c>
      <c r="D1732" s="823"/>
      <c r="E1732" s="211" t="s">
        <v>2804</v>
      </c>
      <c r="F1732" s="182">
        <v>2</v>
      </c>
      <c r="G1732" s="313" t="s">
        <v>35</v>
      </c>
      <c r="H1732" s="840"/>
      <c r="I1732" s="144">
        <v>8.5</v>
      </c>
      <c r="J1732" s="144" t="s">
        <v>2802</v>
      </c>
      <c r="K1732" s="144" t="s">
        <v>2803</v>
      </c>
      <c r="L1732" s="144">
        <v>13701796336</v>
      </c>
      <c r="M1732" s="433"/>
      <c r="N1732" s="840"/>
      <c r="AB1732" s="98">
        <f t="shared" si="29"/>
        <v>0</v>
      </c>
    </row>
    <row r="1733" spans="1:28" ht="24">
      <c r="A1733" s="362"/>
      <c r="B1733" s="144">
        <v>1692</v>
      </c>
      <c r="C1733" s="212" t="s">
        <v>2241</v>
      </c>
      <c r="D1733" s="912" t="s">
        <v>2805</v>
      </c>
      <c r="E1733" t="s">
        <v>2806</v>
      </c>
      <c r="F1733" s="2">
        <v>3</v>
      </c>
      <c r="G1733" s="144" t="s">
        <v>35</v>
      </c>
      <c r="H1733" s="906" t="s">
        <v>870</v>
      </c>
      <c r="I1733" s="222">
        <v>11</v>
      </c>
      <c r="J1733" s="313" t="s">
        <v>2807</v>
      </c>
      <c r="K1733" s="144" t="s">
        <v>2808</v>
      </c>
      <c r="L1733" s="144">
        <v>13818874477</v>
      </c>
      <c r="M1733" s="432">
        <v>22</v>
      </c>
      <c r="N1733" s="839">
        <v>44</v>
      </c>
      <c r="AB1733" s="98">
        <f t="shared" si="29"/>
        <v>0</v>
      </c>
    </row>
    <row r="1734" spans="1:28" ht="24">
      <c r="A1734" s="362"/>
      <c r="B1734" s="144">
        <v>1693</v>
      </c>
      <c r="C1734" s="212" t="s">
        <v>2241</v>
      </c>
      <c r="D1734" s="913"/>
      <c r="E1734" t="s">
        <v>2806</v>
      </c>
      <c r="F1734" s="2">
        <v>3</v>
      </c>
      <c r="G1734" s="144" t="s">
        <v>35</v>
      </c>
      <c r="H1734" s="907"/>
      <c r="I1734" s="222">
        <v>11</v>
      </c>
      <c r="J1734" s="313" t="s">
        <v>2809</v>
      </c>
      <c r="K1734" s="144" t="s">
        <v>2808</v>
      </c>
      <c r="L1734" s="144">
        <v>13818874477</v>
      </c>
      <c r="M1734" s="433"/>
      <c r="N1734" s="907"/>
      <c r="AB1734" s="98">
        <f t="shared" si="29"/>
        <v>0</v>
      </c>
    </row>
    <row r="1735" spans="1:28" ht="24">
      <c r="A1735" s="793"/>
      <c r="B1735" s="144">
        <v>1694</v>
      </c>
      <c r="C1735" s="212" t="s">
        <v>2241</v>
      </c>
      <c r="D1735" s="736" t="s">
        <v>2810</v>
      </c>
      <c r="E1735" s="573" t="s">
        <v>2811</v>
      </c>
      <c r="F1735" s="182">
        <v>3.3</v>
      </c>
      <c r="G1735" s="373" t="s">
        <v>35</v>
      </c>
      <c r="H1735"/>
      <c r="I1735" s="854" t="s">
        <v>2812</v>
      </c>
      <c r="J1735" s="369" t="s">
        <v>2813</v>
      </c>
      <c r="K1735" s="917" t="s">
        <v>2814</v>
      </c>
      <c r="L1735" s="46">
        <v>13817127153</v>
      </c>
      <c r="M1735" s="804">
        <v>23.25</v>
      </c>
      <c r="N1735" s="855">
        <v>46.5</v>
      </c>
      <c r="AB1735" s="98">
        <f t="shared" si="29"/>
        <v>0</v>
      </c>
    </row>
    <row r="1736" spans="1:28" ht="24">
      <c r="A1736" s="793"/>
      <c r="B1736" s="144">
        <v>1695</v>
      </c>
      <c r="C1736" s="212" t="s">
        <v>2241</v>
      </c>
      <c r="D1736" s="824"/>
      <c r="E1736" s="573" t="s">
        <v>2811</v>
      </c>
      <c r="F1736" s="182">
        <v>3.3</v>
      </c>
      <c r="G1736" s="373" t="s">
        <v>35</v>
      </c>
      <c r="H1736"/>
      <c r="I1736" s="854" t="s">
        <v>2812</v>
      </c>
      <c r="J1736" s="369" t="s">
        <v>2813</v>
      </c>
      <c r="K1736" s="917" t="s">
        <v>2814</v>
      </c>
      <c r="L1736" s="46">
        <v>13817127153</v>
      </c>
      <c r="M1736" s="806"/>
      <c r="N1736" s="918"/>
      <c r="AB1736" s="98">
        <f t="shared" si="29"/>
        <v>0</v>
      </c>
    </row>
    <row r="1737" spans="1:28" ht="24">
      <c r="A1737" s="144">
        <v>26</v>
      </c>
      <c r="B1737" s="144">
        <v>1696</v>
      </c>
      <c r="C1737" s="212" t="s">
        <v>2241</v>
      </c>
      <c r="D1737" s="407" t="s">
        <v>2815</v>
      </c>
      <c r="E1737" s="212" t="s">
        <v>2816</v>
      </c>
      <c r="F1737" s="182">
        <v>0.93</v>
      </c>
      <c r="G1737" s="313" t="s">
        <v>35</v>
      </c>
      <c r="H1737" s="906" t="s">
        <v>965</v>
      </c>
      <c r="I1737" s="144">
        <v>5.58</v>
      </c>
      <c r="J1737" s="313" t="s">
        <v>2817</v>
      </c>
      <c r="K1737" s="144" t="s">
        <v>2818</v>
      </c>
      <c r="L1737" s="313">
        <v>13661407723</v>
      </c>
      <c r="M1737" s="432">
        <f>SUM(I1737:I1740)</f>
        <v>22.32</v>
      </c>
      <c r="N1737" s="839">
        <v>51.66</v>
      </c>
      <c r="W1737" s="332"/>
      <c r="AB1737" s="98">
        <f t="shared" si="29"/>
        <v>-7.019999999999996</v>
      </c>
    </row>
    <row r="1738" spans="1:28" ht="24">
      <c r="A1738" s="144">
        <v>27</v>
      </c>
      <c r="B1738" s="144">
        <v>1697</v>
      </c>
      <c r="C1738" s="212" t="s">
        <v>2241</v>
      </c>
      <c r="D1738" s="410"/>
      <c r="E1738" s="212" t="s">
        <v>2816</v>
      </c>
      <c r="F1738" s="182">
        <v>0.93</v>
      </c>
      <c r="G1738" s="313" t="s">
        <v>35</v>
      </c>
      <c r="H1738" s="914"/>
      <c r="I1738" s="144">
        <v>5.58</v>
      </c>
      <c r="J1738" s="313" t="s">
        <v>2817</v>
      </c>
      <c r="K1738" s="144" t="s">
        <v>2818</v>
      </c>
      <c r="L1738" s="313">
        <v>13661407723</v>
      </c>
      <c r="M1738" s="435"/>
      <c r="N1738" s="914"/>
      <c r="W1738" s="355"/>
      <c r="AB1738" s="98">
        <f t="shared" si="29"/>
        <v>0</v>
      </c>
    </row>
    <row r="1739" spans="1:28" ht="24">
      <c r="A1739" s="144">
        <v>28</v>
      </c>
      <c r="B1739" s="144">
        <v>1698</v>
      </c>
      <c r="C1739" s="212" t="s">
        <v>2241</v>
      </c>
      <c r="D1739" s="410"/>
      <c r="E1739" s="212" t="s">
        <v>2816</v>
      </c>
      <c r="F1739" s="182">
        <v>0.93</v>
      </c>
      <c r="G1739" s="313" t="s">
        <v>35</v>
      </c>
      <c r="H1739" s="914"/>
      <c r="I1739" s="144">
        <v>5.58</v>
      </c>
      <c r="J1739" s="313" t="s">
        <v>2817</v>
      </c>
      <c r="K1739" s="144" t="s">
        <v>2818</v>
      </c>
      <c r="L1739" s="313">
        <v>13661407723</v>
      </c>
      <c r="M1739" s="435"/>
      <c r="N1739" s="914"/>
      <c r="W1739" s="355"/>
      <c r="AB1739" s="98">
        <f t="shared" si="29"/>
        <v>0</v>
      </c>
    </row>
    <row r="1740" spans="1:28" ht="24">
      <c r="A1740" s="144">
        <v>29</v>
      </c>
      <c r="B1740" s="144">
        <v>1699</v>
      </c>
      <c r="C1740" s="212" t="s">
        <v>2241</v>
      </c>
      <c r="D1740" s="413"/>
      <c r="E1740" s="212" t="s">
        <v>2816</v>
      </c>
      <c r="F1740" s="182">
        <v>0.93</v>
      </c>
      <c r="G1740" s="313" t="s">
        <v>35</v>
      </c>
      <c r="H1740" s="907"/>
      <c r="I1740" s="144">
        <v>5.58</v>
      </c>
      <c r="J1740" s="313" t="s">
        <v>2817</v>
      </c>
      <c r="K1740" s="144" t="s">
        <v>2818</v>
      </c>
      <c r="L1740" s="313">
        <v>13661407723</v>
      </c>
      <c r="M1740" s="433"/>
      <c r="N1740" s="907"/>
      <c r="W1740" s="356"/>
      <c r="AB1740" s="98">
        <f t="shared" si="29"/>
        <v>0</v>
      </c>
    </row>
    <row r="1741" spans="1:28" s="121" customFormat="1" ht="24">
      <c r="A1741" s="793"/>
      <c r="B1741" s="144">
        <v>1700</v>
      </c>
      <c r="C1741" s="573" t="s">
        <v>2241</v>
      </c>
      <c r="D1741" s="368" t="s">
        <v>2819</v>
      </c>
      <c r="E1741" s="368" t="s">
        <v>2820</v>
      </c>
      <c r="F1741" s="854">
        <v>2.5</v>
      </c>
      <c r="G1741" s="369" t="s">
        <v>35</v>
      </c>
      <c r="H1741" s="855" t="s">
        <v>170</v>
      </c>
      <c r="I1741" s="373">
        <v>9.75</v>
      </c>
      <c r="J1741" s="369" t="s">
        <v>2821</v>
      </c>
      <c r="K1741" s="373" t="s">
        <v>2822</v>
      </c>
      <c r="L1741" s="373">
        <v>13916697007</v>
      </c>
      <c r="M1741" s="804">
        <f>N1741/2</f>
        <v>32.91</v>
      </c>
      <c r="N1741" s="46">
        <v>65.82</v>
      </c>
      <c r="O1741" s="397"/>
      <c r="P1741" s="397"/>
      <c r="Q1741" s="397"/>
      <c r="R1741" s="397"/>
      <c r="S1741" s="397"/>
      <c r="T1741" s="397"/>
      <c r="U1741" s="397"/>
      <c r="V1741" s="397"/>
      <c r="W1741"/>
      <c r="AB1741" s="98">
        <f t="shared" si="29"/>
        <v>0</v>
      </c>
    </row>
    <row r="1742" spans="1:28" s="121" customFormat="1" ht="24">
      <c r="A1742" s="793"/>
      <c r="B1742" s="144">
        <v>1701</v>
      </c>
      <c r="C1742" s="573" t="s">
        <v>2241</v>
      </c>
      <c r="D1742" s="368"/>
      <c r="E1742" s="368" t="s">
        <v>2820</v>
      </c>
      <c r="F1742" s="854">
        <v>2.5</v>
      </c>
      <c r="G1742" s="369" t="s">
        <v>35</v>
      </c>
      <c r="H1742" s="856"/>
      <c r="I1742" s="373">
        <v>9.75</v>
      </c>
      <c r="J1742" s="369" t="s">
        <v>2821</v>
      </c>
      <c r="K1742" s="373" t="s">
        <v>2822</v>
      </c>
      <c r="L1742" s="373">
        <v>13916697007</v>
      </c>
      <c r="M1742" s="807"/>
      <c r="N1742" s="46"/>
      <c r="O1742" s="397"/>
      <c r="P1742" s="397"/>
      <c r="Q1742" s="397"/>
      <c r="R1742" s="397"/>
      <c r="S1742" s="397"/>
      <c r="T1742" s="397"/>
      <c r="U1742" s="397"/>
      <c r="V1742" s="397"/>
      <c r="W1742"/>
      <c r="AB1742" s="98">
        <f t="shared" si="29"/>
        <v>0</v>
      </c>
    </row>
    <row r="1743" spans="1:28" s="121" customFormat="1" ht="24">
      <c r="A1743" s="793"/>
      <c r="B1743" s="144">
        <v>1702</v>
      </c>
      <c r="C1743" s="573" t="s">
        <v>2241</v>
      </c>
      <c r="D1743" s="368"/>
      <c r="E1743" s="368" t="s">
        <v>2820</v>
      </c>
      <c r="F1743" s="854">
        <v>2.5</v>
      </c>
      <c r="G1743" s="369" t="s">
        <v>35</v>
      </c>
      <c r="H1743" s="856"/>
      <c r="I1743" s="373">
        <v>9.75</v>
      </c>
      <c r="J1743" s="369" t="s">
        <v>2821</v>
      </c>
      <c r="K1743" s="373" t="s">
        <v>2822</v>
      </c>
      <c r="L1743" s="373">
        <v>13916697007</v>
      </c>
      <c r="M1743" s="807"/>
      <c r="N1743" s="46"/>
      <c r="O1743" s="397"/>
      <c r="P1743" s="397"/>
      <c r="Q1743" s="397"/>
      <c r="R1743" s="397"/>
      <c r="S1743" s="397"/>
      <c r="T1743" s="397"/>
      <c r="U1743" s="397"/>
      <c r="V1743" s="397"/>
      <c r="W1743"/>
      <c r="AB1743" s="98">
        <f t="shared" si="29"/>
        <v>0</v>
      </c>
    </row>
    <row r="1744" spans="1:28" s="121" customFormat="1" ht="24">
      <c r="A1744" s="793"/>
      <c r="B1744" s="144">
        <v>1703</v>
      </c>
      <c r="C1744" s="573" t="s">
        <v>2241</v>
      </c>
      <c r="D1744" s="368"/>
      <c r="E1744" s="368" t="s">
        <v>2820</v>
      </c>
      <c r="F1744" s="854">
        <v>2.5</v>
      </c>
      <c r="G1744" s="369" t="s">
        <v>35</v>
      </c>
      <c r="H1744" s="857"/>
      <c r="I1744" s="373">
        <v>9.75</v>
      </c>
      <c r="J1744" s="369" t="s">
        <v>2821</v>
      </c>
      <c r="K1744" s="373" t="s">
        <v>2822</v>
      </c>
      <c r="L1744" s="373">
        <v>13916697007</v>
      </c>
      <c r="M1744" s="806"/>
      <c r="N1744" s="46"/>
      <c r="O1744" s="397"/>
      <c r="P1744" s="397"/>
      <c r="Q1744" s="397"/>
      <c r="R1744" s="397"/>
      <c r="S1744" s="397"/>
      <c r="T1744" s="397"/>
      <c r="U1744" s="397"/>
      <c r="V1744" s="397"/>
      <c r="W1744"/>
      <c r="AB1744" s="98">
        <f t="shared" si="29"/>
        <v>0</v>
      </c>
    </row>
    <row r="1745" spans="1:28" ht="13.5">
      <c r="A1745" s="798"/>
      <c r="B1745" s="144">
        <v>1704</v>
      </c>
      <c r="C1745" s="212" t="s">
        <v>2241</v>
      </c>
      <c r="D1745" s="822" t="s">
        <v>2823</v>
      </c>
      <c r="E1745" t="s">
        <v>2824</v>
      </c>
      <c r="F1745" s="182">
        <v>2</v>
      </c>
      <c r="G1745" s="433" t="s">
        <v>2825</v>
      </c>
      <c r="H1745" s="435" t="s">
        <v>1675</v>
      </c>
      <c r="I1745" s="433">
        <v>8.5</v>
      </c>
      <c r="J1745" s="435" t="s">
        <v>2826</v>
      </c>
      <c r="K1745" s="892" t="s">
        <v>2827</v>
      </c>
      <c r="L1745" s="355">
        <v>13621800705</v>
      </c>
      <c r="M1745" s="889">
        <f>SUM(I1745:I1747)</f>
        <v>25.5</v>
      </c>
      <c r="N1745" s="435">
        <v>199.85</v>
      </c>
      <c r="AB1745" s="98">
        <f t="shared" si="29"/>
        <v>-148.85</v>
      </c>
    </row>
    <row r="1746" spans="1:28" ht="13.5">
      <c r="A1746" s="362"/>
      <c r="B1746" s="144">
        <v>1705</v>
      </c>
      <c r="C1746" s="212" t="s">
        <v>2241</v>
      </c>
      <c r="D1746" s="822"/>
      <c r="E1746" s="212" t="s">
        <v>2824</v>
      </c>
      <c r="F1746" s="182">
        <v>2</v>
      </c>
      <c r="G1746" s="144" t="s">
        <v>2825</v>
      </c>
      <c r="H1746" s="435"/>
      <c r="I1746" s="144">
        <v>8.5</v>
      </c>
      <c r="J1746" s="435"/>
      <c r="K1746" s="892"/>
      <c r="L1746" s="355"/>
      <c r="M1746" s="889"/>
      <c r="N1746" s="435"/>
      <c r="AB1746" s="98">
        <f t="shared" si="29"/>
        <v>0</v>
      </c>
    </row>
    <row r="1747" spans="1:28" ht="13.5">
      <c r="A1747" s="362"/>
      <c r="B1747" s="144">
        <v>1706</v>
      </c>
      <c r="C1747" s="212" t="s">
        <v>2241</v>
      </c>
      <c r="D1747" s="823"/>
      <c r="E1747" s="212" t="s">
        <v>2824</v>
      </c>
      <c r="F1747" s="182">
        <v>2</v>
      </c>
      <c r="G1747" s="144" t="s">
        <v>2825</v>
      </c>
      <c r="H1747" s="433"/>
      <c r="I1747" s="144">
        <v>8.5</v>
      </c>
      <c r="J1747" s="433"/>
      <c r="K1747" s="893"/>
      <c r="L1747" s="356"/>
      <c r="M1747" s="889"/>
      <c r="N1747" s="433"/>
      <c r="AB1747" s="98">
        <f t="shared" si="29"/>
        <v>0</v>
      </c>
    </row>
    <row r="1748" spans="1:28" ht="36">
      <c r="A1748" s="144">
        <v>23</v>
      </c>
      <c r="B1748" s="144">
        <v>1707</v>
      </c>
      <c r="C1748" s="212" t="s">
        <v>2241</v>
      </c>
      <c r="D1748" s="211" t="s">
        <v>2828</v>
      </c>
      <c r="E1748" s="212" t="s">
        <v>2829</v>
      </c>
      <c r="F1748" s="182">
        <v>0.41</v>
      </c>
      <c r="G1748" s="144" t="s">
        <v>35</v>
      </c>
      <c r="H1748" s="900" t="s">
        <v>876</v>
      </c>
      <c r="I1748" s="222">
        <v>2.46</v>
      </c>
      <c r="J1748" s="313" t="s">
        <v>2830</v>
      </c>
      <c r="K1748" s="313" t="s">
        <v>2831</v>
      </c>
      <c r="L1748" s="313">
        <v>13917480262</v>
      </c>
      <c r="M1748" s="144">
        <v>2.46</v>
      </c>
      <c r="N1748" s="222">
        <v>20</v>
      </c>
      <c r="W1748" s="313" t="s">
        <v>2832</v>
      </c>
      <c r="AB1748" s="98">
        <f t="shared" si="29"/>
        <v>-15.08</v>
      </c>
    </row>
    <row r="1749" spans="1:28" ht="13.5" customHeight="1">
      <c r="A1749" s="362"/>
      <c r="B1749" s="144">
        <v>1708</v>
      </c>
      <c r="C1749" s="212" t="s">
        <v>2241</v>
      </c>
      <c r="D1749" s="407" t="s">
        <v>2833</v>
      </c>
      <c r="E1749" s="211" t="s">
        <v>2834</v>
      </c>
      <c r="F1749" s="182">
        <v>1</v>
      </c>
      <c r="G1749" s="313" t="s">
        <v>35</v>
      </c>
      <c r="H1749" t="s">
        <v>1149</v>
      </c>
      <c r="I1749" s="313">
        <v>6</v>
      </c>
      <c r="J1749" s="332" t="s">
        <v>2835</v>
      </c>
      <c r="K1749" s="432" t="s">
        <v>2836</v>
      </c>
      <c r="L1749" s="432">
        <v>13651839167</v>
      </c>
      <c r="M1749" s="889">
        <v>42.36</v>
      </c>
      <c r="N1749" s="839">
        <v>94.2</v>
      </c>
      <c r="AB1749" s="98">
        <f t="shared" si="29"/>
        <v>-9.480000000000004</v>
      </c>
    </row>
    <row r="1750" spans="1:28" ht="13.5">
      <c r="A1750" s="362"/>
      <c r="B1750" s="144">
        <v>1709</v>
      </c>
      <c r="C1750" s="212" t="s">
        <v>2241</v>
      </c>
      <c r="D1750" s="410"/>
      <c r="E1750" s="211" t="s">
        <v>2834</v>
      </c>
      <c r="F1750" s="182">
        <v>1</v>
      </c>
      <c r="G1750" s="313" t="s">
        <v>35</v>
      </c>
      <c r="H1750"/>
      <c r="I1750" s="313">
        <v>6</v>
      </c>
      <c r="J1750" s="355"/>
      <c r="K1750" s="435"/>
      <c r="L1750" s="435"/>
      <c r="M1750" s="889"/>
      <c r="N1750" s="849"/>
      <c r="AB1750" s="98">
        <f t="shared" si="29"/>
        <v>0</v>
      </c>
    </row>
    <row r="1751" spans="1:28" ht="13.5">
      <c r="A1751" s="362"/>
      <c r="B1751" s="144">
        <v>1710</v>
      </c>
      <c r="C1751" s="212" t="s">
        <v>2241</v>
      </c>
      <c r="D1751" s="410"/>
      <c r="E1751" s="211" t="s">
        <v>2837</v>
      </c>
      <c r="F1751" s="182">
        <v>2.65</v>
      </c>
      <c r="G1751" s="313" t="s">
        <v>35</v>
      </c>
      <c r="H1751"/>
      <c r="I1751" s="313">
        <v>10.12</v>
      </c>
      <c r="J1751" s="355"/>
      <c r="K1751" s="435"/>
      <c r="L1751" s="435"/>
      <c r="M1751" s="889"/>
      <c r="N1751" s="849"/>
      <c r="AB1751" s="98">
        <f t="shared" si="29"/>
        <v>0</v>
      </c>
    </row>
    <row r="1752" spans="1:28" ht="13.5">
      <c r="A1752" s="362"/>
      <c r="B1752" s="144">
        <v>1711</v>
      </c>
      <c r="C1752" s="212" t="s">
        <v>2241</v>
      </c>
      <c r="D1752" s="410"/>
      <c r="E1752" s="211" t="s">
        <v>2837</v>
      </c>
      <c r="F1752" s="182">
        <v>2.65</v>
      </c>
      <c r="G1752" s="313" t="s">
        <v>35</v>
      </c>
      <c r="H1752"/>
      <c r="I1752" s="313">
        <v>10.12</v>
      </c>
      <c r="J1752" s="355"/>
      <c r="K1752" s="435"/>
      <c r="L1752" s="435"/>
      <c r="M1752" s="889"/>
      <c r="N1752" s="849"/>
      <c r="AB1752" s="98">
        <f t="shared" si="29"/>
        <v>0</v>
      </c>
    </row>
    <row r="1753" spans="1:28" ht="13.5">
      <c r="A1753" s="362"/>
      <c r="B1753" s="144">
        <v>1712</v>
      </c>
      <c r="C1753" s="212" t="s">
        <v>2241</v>
      </c>
      <c r="D1753" s="413"/>
      <c r="E1753" s="211" t="s">
        <v>2837</v>
      </c>
      <c r="F1753" s="182">
        <v>2.65</v>
      </c>
      <c r="G1753" s="313" t="s">
        <v>35</v>
      </c>
      <c r="H1753"/>
      <c r="I1753" s="313">
        <v>10.12</v>
      </c>
      <c r="J1753" s="356"/>
      <c r="K1753" s="433"/>
      <c r="L1753" s="433"/>
      <c r="M1753" s="889"/>
      <c r="N1753" s="840"/>
      <c r="AB1753" s="98">
        <f t="shared" si="29"/>
        <v>0</v>
      </c>
    </row>
    <row r="1754" spans="1:28" ht="13.5">
      <c r="A1754" s="801"/>
      <c r="B1754" s="144">
        <v>1713</v>
      </c>
      <c r="C1754" s="212" t="s">
        <v>2241</v>
      </c>
      <c r="D1754" s="831" t="s">
        <v>2838</v>
      </c>
      <c r="E1754" s="824" t="s">
        <v>2839</v>
      </c>
      <c r="F1754" s="182">
        <v>2</v>
      </c>
      <c r="G1754" s="369" t="s">
        <v>35</v>
      </c>
      <c r="H1754" s="856" t="s">
        <v>1427</v>
      </c>
      <c r="I1754" s="856">
        <v>8.5</v>
      </c>
      <c r="J1754" s="847" t="s">
        <v>2840</v>
      </c>
      <c r="K1754" s="807" t="s">
        <v>2841</v>
      </c>
      <c r="L1754" s="807">
        <v>13472531500</v>
      </c>
      <c r="M1754" s="807">
        <v>16.75</v>
      </c>
      <c r="N1754" s="856">
        <v>33.5</v>
      </c>
      <c r="W1754" t="s">
        <v>2271</v>
      </c>
      <c r="AB1754" s="98">
        <f t="shared" si="29"/>
        <v>0</v>
      </c>
    </row>
    <row r="1755" spans="1:28" ht="13.5">
      <c r="A1755" s="801"/>
      <c r="B1755" s="144">
        <v>1714</v>
      </c>
      <c r="C1755" s="212" t="s">
        <v>2241</v>
      </c>
      <c r="D1755" s="824"/>
      <c r="E1755" s="824" t="s">
        <v>2839</v>
      </c>
      <c r="F1755" s="182">
        <v>2</v>
      </c>
      <c r="G1755" s="369" t="s">
        <v>35</v>
      </c>
      <c r="H1755" s="857"/>
      <c r="I1755" s="854">
        <v>8.5</v>
      </c>
      <c r="J1755" s="848"/>
      <c r="K1755" s="806"/>
      <c r="L1755" s="806"/>
      <c r="M1755" s="806"/>
      <c r="N1755" s="857"/>
      <c r="AB1755" s="98">
        <f t="shared" si="29"/>
        <v>0</v>
      </c>
    </row>
    <row r="1756" spans="1:28" ht="24">
      <c r="A1756" s="801"/>
      <c r="B1756" s="144">
        <v>1715</v>
      </c>
      <c r="C1756" s="212" t="s">
        <v>2241</v>
      </c>
      <c r="D1756" s="736" t="s">
        <v>2842</v>
      </c>
      <c r="E1756" s="824" t="s">
        <v>2843</v>
      </c>
      <c r="F1756" s="182">
        <v>4</v>
      </c>
      <c r="G1756" t="s">
        <v>35</v>
      </c>
      <c r="H1756" s="856" t="s">
        <v>2092</v>
      </c>
      <c r="I1756" s="854">
        <v>13.5</v>
      </c>
      <c r="J1756" s="848" t="s">
        <v>2844</v>
      </c>
      <c r="K1756" s="807" t="s">
        <v>2845</v>
      </c>
      <c r="L1756" s="807">
        <v>15251896070</v>
      </c>
      <c r="M1756" s="847">
        <v>39.43</v>
      </c>
      <c r="N1756" s="856">
        <v>78.87</v>
      </c>
      <c r="W1756" t="s">
        <v>2271</v>
      </c>
      <c r="AB1756" s="98">
        <f t="shared" si="29"/>
        <v>-0.010000000000005116</v>
      </c>
    </row>
    <row r="1757" spans="1:28" ht="24">
      <c r="A1757" s="801"/>
      <c r="B1757" s="144">
        <v>1716</v>
      </c>
      <c r="C1757" s="212" t="s">
        <v>2241</v>
      </c>
      <c r="D1757" s="831"/>
      <c r="E1757" s="824" t="s">
        <v>2843</v>
      </c>
      <c r="F1757" s="182">
        <v>4</v>
      </c>
      <c r="G1757" t="s">
        <v>35</v>
      </c>
      <c r="H1757" s="856"/>
      <c r="I1757" s="854">
        <v>13.5</v>
      </c>
      <c r="J1757" s="848" t="s">
        <v>2844</v>
      </c>
      <c r="K1757" s="807"/>
      <c r="L1757" s="807"/>
      <c r="M1757" s="847"/>
      <c r="N1757" s="856"/>
      <c r="AB1757" s="98">
        <f t="shared" si="29"/>
        <v>0</v>
      </c>
    </row>
    <row r="1758" spans="1:28" ht="24">
      <c r="A1758" s="801"/>
      <c r="B1758" s="144">
        <v>1717</v>
      </c>
      <c r="C1758" s="212" t="s">
        <v>2241</v>
      </c>
      <c r="D1758" s="824"/>
      <c r="E1758" s="824" t="s">
        <v>2843</v>
      </c>
      <c r="F1758" s="182">
        <v>4</v>
      </c>
      <c r="G1758" t="s">
        <v>35</v>
      </c>
      <c r="H1758" s="857"/>
      <c r="I1758" s="854">
        <v>13.5</v>
      </c>
      <c r="J1758" s="848" t="s">
        <v>2844</v>
      </c>
      <c r="K1758" s="806"/>
      <c r="L1758" s="806"/>
      <c r="M1758" s="848"/>
      <c r="N1758" s="857"/>
      <c r="AB1758" s="98">
        <f t="shared" si="29"/>
        <v>0</v>
      </c>
    </row>
    <row r="1759" spans="1:28" ht="24" customHeight="1">
      <c r="A1759" s="798"/>
      <c r="B1759" s="144">
        <v>1718</v>
      </c>
      <c r="C1759" s="212" t="s">
        <v>2241</v>
      </c>
      <c r="D1759" s="407" t="s">
        <v>2846</v>
      </c>
      <c r="E1759" s="413" t="s">
        <v>2847</v>
      </c>
      <c r="F1759" s="840">
        <v>3.32</v>
      </c>
      <c r="G1759" t="s">
        <v>35</v>
      </c>
      <c r="H1759" s="839" t="s">
        <v>1013</v>
      </c>
      <c r="I1759" s="222">
        <v>11.8</v>
      </c>
      <c r="J1759" s="332" t="s">
        <v>2848</v>
      </c>
      <c r="K1759" s="432" t="s">
        <v>2849</v>
      </c>
      <c r="L1759" s="432">
        <v>13052088100</v>
      </c>
      <c r="M1759" s="432">
        <v>23.6</v>
      </c>
      <c r="N1759" s="839">
        <v>55.2</v>
      </c>
      <c r="AB1759" s="98">
        <f t="shared" si="29"/>
        <v>-8</v>
      </c>
    </row>
    <row r="1760" spans="1:28" ht="13.5">
      <c r="A1760" s="798"/>
      <c r="B1760" s="144">
        <v>1719</v>
      </c>
      <c r="C1760" s="212" t="s">
        <v>2241</v>
      </c>
      <c r="D1760" s="413"/>
      <c r="E1760" s="413" t="s">
        <v>2847</v>
      </c>
      <c r="F1760" s="840">
        <v>3.32</v>
      </c>
      <c r="G1760" t="s">
        <v>35</v>
      </c>
      <c r="H1760" s="840"/>
      <c r="I1760" s="222">
        <v>11.8</v>
      </c>
      <c r="J1760" s="356"/>
      <c r="K1760" s="433"/>
      <c r="L1760" s="433"/>
      <c r="M1760" s="433"/>
      <c r="N1760" s="840"/>
      <c r="AB1760" s="98">
        <f t="shared" si="29"/>
        <v>0</v>
      </c>
    </row>
    <row r="1761" spans="1:28" ht="36">
      <c r="A1761" s="798"/>
      <c r="B1761" s="144">
        <v>1720</v>
      </c>
      <c r="C1761" s="212" t="s">
        <v>2241</v>
      </c>
      <c r="D1761" s="407" t="s">
        <v>2850</v>
      </c>
      <c r="E1761" s="413" t="s">
        <v>2851</v>
      </c>
      <c r="F1761" s="840">
        <v>4</v>
      </c>
      <c r="G1761" t="s">
        <v>69</v>
      </c>
      <c r="H1761" s="840" t="s">
        <v>2852</v>
      </c>
      <c r="I1761" s="840">
        <v>13.5</v>
      </c>
      <c r="J1761" s="356" t="s">
        <v>2853</v>
      </c>
      <c r="K1761" s="433" t="s">
        <v>2854</v>
      </c>
      <c r="L1761" s="433">
        <v>13817114379</v>
      </c>
      <c r="M1761" s="435">
        <v>27</v>
      </c>
      <c r="N1761" s="849">
        <v>155</v>
      </c>
      <c r="AB1761" s="98">
        <f t="shared" si="29"/>
        <v>-101</v>
      </c>
    </row>
    <row r="1762" spans="1:28" ht="36">
      <c r="A1762" s="798"/>
      <c r="B1762" s="144">
        <v>1721</v>
      </c>
      <c r="C1762" s="212" t="s">
        <v>2241</v>
      </c>
      <c r="D1762" s="413"/>
      <c r="E1762" s="413" t="s">
        <v>2851</v>
      </c>
      <c r="F1762" s="840">
        <v>4</v>
      </c>
      <c r="G1762" t="s">
        <v>69</v>
      </c>
      <c r="H1762" s="840" t="s">
        <v>2852</v>
      </c>
      <c r="I1762" s="840">
        <v>13.5</v>
      </c>
      <c r="J1762" s="356" t="s">
        <v>2853</v>
      </c>
      <c r="K1762" s="433" t="s">
        <v>2854</v>
      </c>
      <c r="L1762" s="433">
        <v>13817114379</v>
      </c>
      <c r="M1762" s="433"/>
      <c r="N1762" s="840"/>
      <c r="AB1762" s="98">
        <f t="shared" si="29"/>
        <v>0</v>
      </c>
    </row>
    <row r="1763" spans="1:28" ht="13.5" customHeight="1">
      <c r="A1763" s="801"/>
      <c r="B1763" s="144">
        <v>1722</v>
      </c>
      <c r="C1763" s="212" t="s">
        <v>2241</v>
      </c>
      <c r="D1763" s="736" t="s">
        <v>2855</v>
      </c>
      <c r="E1763" s="824" t="s">
        <v>2856</v>
      </c>
      <c r="F1763" s="182">
        <v>2.57</v>
      </c>
      <c r="G1763" t="s">
        <v>35</v>
      </c>
      <c r="H1763" s="856" t="s">
        <v>1149</v>
      </c>
      <c r="I1763" s="806">
        <v>9.92</v>
      </c>
      <c r="J1763" s="847" t="s">
        <v>2857</v>
      </c>
      <c r="K1763" s="807" t="s">
        <v>2858</v>
      </c>
      <c r="L1763" s="807">
        <v>13482261733</v>
      </c>
      <c r="M1763" s="2">
        <v>17.51</v>
      </c>
      <c r="N1763" s="856">
        <v>35.03</v>
      </c>
      <c r="W1763" t="s">
        <v>2271</v>
      </c>
      <c r="AB1763" s="98">
        <f t="shared" si="29"/>
        <v>-0.00999999999999801</v>
      </c>
    </row>
    <row r="1764" spans="1:28" ht="13.5">
      <c r="A1764" s="801"/>
      <c r="B1764" s="144">
        <v>1723</v>
      </c>
      <c r="C1764" s="212" t="s">
        <v>2241</v>
      </c>
      <c r="D1764" s="824"/>
      <c r="E1764" s="824" t="s">
        <v>2856</v>
      </c>
      <c r="F1764" s="182">
        <v>2.57</v>
      </c>
      <c r="G1764" t="s">
        <v>35</v>
      </c>
      <c r="H1764" s="857"/>
      <c r="I1764" s="806">
        <v>9.92</v>
      </c>
      <c r="J1764" s="848"/>
      <c r="K1764" s="806"/>
      <c r="L1764" s="806"/>
      <c r="N1764" s="857"/>
      <c r="AB1764" s="98">
        <f t="shared" si="29"/>
        <v>0</v>
      </c>
    </row>
    <row r="1765" spans="1:28" ht="13.5" customHeight="1">
      <c r="A1765" s="798"/>
      <c r="B1765" s="144">
        <v>1724</v>
      </c>
      <c r="C1765" s="212" t="s">
        <v>2241</v>
      </c>
      <c r="D1765" s="407" t="s">
        <v>2859</v>
      </c>
      <c r="E1765" s="211" t="s">
        <v>2860</v>
      </c>
      <c r="F1765" s="182">
        <v>12</v>
      </c>
      <c r="G1765" s="332" t="s">
        <v>2691</v>
      </c>
      <c r="H1765" s="839" t="s">
        <v>1757</v>
      </c>
      <c r="I1765" s="839">
        <v>25.5</v>
      </c>
      <c r="J1765" s="332" t="s">
        <v>2861</v>
      </c>
      <c r="K1765" s="432" t="s">
        <v>2862</v>
      </c>
      <c r="L1765" s="432">
        <v>18117356552</v>
      </c>
      <c r="M1765" s="432">
        <v>64.5</v>
      </c>
      <c r="N1765" s="839">
        <v>132</v>
      </c>
      <c r="AB1765" s="98">
        <f t="shared" si="29"/>
        <v>-3</v>
      </c>
    </row>
    <row r="1766" spans="1:28" ht="13.5">
      <c r="A1766" s="798"/>
      <c r="B1766" s="144">
        <v>1725</v>
      </c>
      <c r="C1766" s="212" t="s">
        <v>2241</v>
      </c>
      <c r="D1766" s="410"/>
      <c r="E1766" s="211" t="s">
        <v>2860</v>
      </c>
      <c r="F1766" s="182">
        <v>12</v>
      </c>
      <c r="G1766" s="355"/>
      <c r="H1766" s="849"/>
      <c r="I1766" s="849">
        <v>25.5</v>
      </c>
      <c r="J1766" s="355"/>
      <c r="K1766" s="435"/>
      <c r="L1766" s="435"/>
      <c r="M1766" s="435"/>
      <c r="N1766" s="849"/>
      <c r="AB1766" s="98">
        <f t="shared" si="29"/>
        <v>0</v>
      </c>
    </row>
    <row r="1767" spans="1:28" ht="13.5">
      <c r="A1767" s="798"/>
      <c r="B1767" s="144">
        <v>1726</v>
      </c>
      <c r="C1767" s="212" t="s">
        <v>2241</v>
      </c>
      <c r="D1767" s="413"/>
      <c r="E1767" s="211" t="s">
        <v>74</v>
      </c>
      <c r="F1767" s="182">
        <v>4</v>
      </c>
      <c r="G1767" s="356"/>
      <c r="H1767" s="840"/>
      <c r="I1767" s="840">
        <v>13.5</v>
      </c>
      <c r="J1767" s="356"/>
      <c r="K1767" s="433"/>
      <c r="L1767" s="433"/>
      <c r="M1767" s="433"/>
      <c r="N1767" s="840"/>
      <c r="AB1767" s="98">
        <f t="shared" si="29"/>
        <v>0</v>
      </c>
    </row>
    <row r="1768" spans="1:28" ht="13.5" customHeight="1">
      <c r="A1768" s="798"/>
      <c r="B1768" s="144">
        <v>1727</v>
      </c>
      <c r="C1768" s="212" t="s">
        <v>2241</v>
      </c>
      <c r="D1768" s="407" t="s">
        <v>2863</v>
      </c>
      <c r="E1768" s="413" t="s">
        <v>513</v>
      </c>
      <c r="F1768" s="840">
        <v>2</v>
      </c>
      <c r="G1768" t="s">
        <v>35</v>
      </c>
      <c r="H1768" s="849" t="s">
        <v>1513</v>
      </c>
      <c r="I1768" s="433">
        <v>8.5</v>
      </c>
      <c r="J1768" s="355" t="s">
        <v>2864</v>
      </c>
      <c r="K1768" s="355" t="s">
        <v>2865</v>
      </c>
      <c r="L1768" s="355">
        <v>13764111350</v>
      </c>
      <c r="M1768" s="908">
        <v>39.2</v>
      </c>
      <c r="N1768" s="839">
        <v>142.45</v>
      </c>
      <c r="W1768" s="355"/>
      <c r="AB1768" s="98">
        <f t="shared" si="29"/>
        <v>-64.04999999999998</v>
      </c>
    </row>
    <row r="1769" spans="1:28" ht="13.5">
      <c r="A1769" s="798"/>
      <c r="B1769" s="144">
        <v>1728</v>
      </c>
      <c r="C1769" s="212" t="s">
        <v>2241</v>
      </c>
      <c r="D1769" s="410"/>
      <c r="E1769" s="413" t="s">
        <v>2866</v>
      </c>
      <c r="F1769" s="840">
        <v>3</v>
      </c>
      <c r="G1769" t="s">
        <v>35</v>
      </c>
      <c r="H1769" s="849"/>
      <c r="I1769" s="433">
        <v>11</v>
      </c>
      <c r="J1769" s="355"/>
      <c r="K1769" s="355"/>
      <c r="L1769" s="355"/>
      <c r="M1769" s="908"/>
      <c r="N1769" s="849"/>
      <c r="W1769" s="355"/>
      <c r="AB1769" s="98">
        <f t="shared" si="29"/>
        <v>0</v>
      </c>
    </row>
    <row r="1770" spans="1:28" ht="13.5">
      <c r="A1770" s="798"/>
      <c r="B1770" s="144">
        <v>1729</v>
      </c>
      <c r="C1770" s="212" t="s">
        <v>2241</v>
      </c>
      <c r="D1770" s="410"/>
      <c r="E1770" s="413" t="s">
        <v>2866</v>
      </c>
      <c r="F1770" s="840">
        <v>3</v>
      </c>
      <c r="G1770" t="s">
        <v>35</v>
      </c>
      <c r="H1770" s="849"/>
      <c r="I1770" s="433">
        <v>11</v>
      </c>
      <c r="J1770" s="355"/>
      <c r="K1770" s="355"/>
      <c r="L1770" s="355"/>
      <c r="M1770" s="908"/>
      <c r="N1770" s="849"/>
      <c r="W1770" s="355"/>
      <c r="AB1770" s="98">
        <f aca="true" t="shared" si="30" ref="AB1770:AB1833">M1770*2-N1770</f>
        <v>0</v>
      </c>
    </row>
    <row r="1771" spans="1:28" ht="13.5">
      <c r="A1771" s="798"/>
      <c r="B1771" s="144">
        <v>1730</v>
      </c>
      <c r="C1771" s="212" t="s">
        <v>2241</v>
      </c>
      <c r="D1771" s="410"/>
      <c r="E1771" s="413" t="s">
        <v>2867</v>
      </c>
      <c r="F1771" s="840">
        <v>1</v>
      </c>
      <c r="G1771" t="s">
        <v>35</v>
      </c>
      <c r="H1771" s="849"/>
      <c r="I1771" s="433">
        <v>6</v>
      </c>
      <c r="J1771" s="355"/>
      <c r="K1771" s="355"/>
      <c r="L1771" s="355"/>
      <c r="M1771" s="908"/>
      <c r="N1771" s="849"/>
      <c r="W1771" s="355"/>
      <c r="AB1771" s="98">
        <f t="shared" si="30"/>
        <v>0</v>
      </c>
    </row>
    <row r="1772" spans="1:28" ht="13.5">
      <c r="A1772" s="798"/>
      <c r="B1772" s="144">
        <v>1731</v>
      </c>
      <c r="C1772" s="212" t="s">
        <v>2241</v>
      </c>
      <c r="D1772" s="413"/>
      <c r="E1772" s="413" t="s">
        <v>2868</v>
      </c>
      <c r="F1772" s="840">
        <v>0.45</v>
      </c>
      <c r="G1772" t="s">
        <v>69</v>
      </c>
      <c r="H1772" s="840"/>
      <c r="I1772" s="433">
        <v>2.7</v>
      </c>
      <c r="J1772" s="356"/>
      <c r="K1772" s="356"/>
      <c r="L1772" s="356"/>
      <c r="M1772" s="908"/>
      <c r="N1772" s="840"/>
      <c r="W1772" s="356"/>
      <c r="AB1772" s="98">
        <f t="shared" si="30"/>
        <v>0</v>
      </c>
    </row>
    <row r="1773" spans="1:28" ht="36" customHeight="1">
      <c r="A1773" s="798"/>
      <c r="B1773" s="144">
        <v>1732</v>
      </c>
      <c r="C1773" s="212" t="s">
        <v>2241</v>
      </c>
      <c r="D1773" s="407" t="s">
        <v>2869</v>
      </c>
      <c r="E1773" s="413" t="s">
        <v>2870</v>
      </c>
      <c r="F1773" s="840">
        <v>12</v>
      </c>
      <c r="G1773" t="s">
        <v>35</v>
      </c>
      <c r="H1773" t="s">
        <v>1013</v>
      </c>
      <c r="I1773" s="433">
        <v>25.5</v>
      </c>
      <c r="J1773" s="332" t="s">
        <v>2871</v>
      </c>
      <c r="K1773" s="432" t="s">
        <v>2872</v>
      </c>
      <c r="L1773" s="432">
        <v>18964583770</v>
      </c>
      <c r="M1773" s="908">
        <v>127.5</v>
      </c>
      <c r="N1773" s="839">
        <v>723.2</v>
      </c>
      <c r="AB1773" s="98">
        <f t="shared" si="30"/>
        <v>-468.20000000000005</v>
      </c>
    </row>
    <row r="1774" spans="1:28" ht="13.5">
      <c r="A1774" s="798"/>
      <c r="B1774" s="144">
        <v>1733</v>
      </c>
      <c r="C1774" s="212" t="s">
        <v>2241</v>
      </c>
      <c r="D1774" s="410"/>
      <c r="E1774" s="413" t="s">
        <v>2873</v>
      </c>
      <c r="F1774" s="840">
        <v>12</v>
      </c>
      <c r="G1774" t="s">
        <v>35</v>
      </c>
      <c r="H1774"/>
      <c r="I1774" s="433">
        <v>25.5</v>
      </c>
      <c r="J1774" s="355"/>
      <c r="K1774" s="435"/>
      <c r="L1774" s="435"/>
      <c r="M1774" s="908"/>
      <c r="N1774" s="849"/>
      <c r="AB1774" s="98">
        <f t="shared" si="30"/>
        <v>0</v>
      </c>
    </row>
    <row r="1775" spans="1:28" ht="13.5">
      <c r="A1775" s="798"/>
      <c r="B1775" s="144">
        <v>1734</v>
      </c>
      <c r="C1775" s="212" t="s">
        <v>2241</v>
      </c>
      <c r="D1775" s="410"/>
      <c r="E1775" s="413" t="s">
        <v>2874</v>
      </c>
      <c r="F1775" s="840">
        <v>12</v>
      </c>
      <c r="G1775" t="s">
        <v>35</v>
      </c>
      <c r="H1775"/>
      <c r="I1775" s="433">
        <v>25.5</v>
      </c>
      <c r="J1775" s="355"/>
      <c r="K1775" s="435"/>
      <c r="L1775" s="435"/>
      <c r="M1775" s="908"/>
      <c r="N1775" s="849"/>
      <c r="AB1775" s="98">
        <f t="shared" si="30"/>
        <v>0</v>
      </c>
    </row>
    <row r="1776" spans="1:28" ht="13.5">
      <c r="A1776" s="798"/>
      <c r="B1776" s="144">
        <v>1735</v>
      </c>
      <c r="C1776" s="212" t="s">
        <v>2241</v>
      </c>
      <c r="D1776" s="410"/>
      <c r="E1776" s="413" t="s">
        <v>2875</v>
      </c>
      <c r="F1776" s="840">
        <v>12</v>
      </c>
      <c r="G1776" t="s">
        <v>35</v>
      </c>
      <c r="H1776"/>
      <c r="I1776" s="433">
        <v>25.5</v>
      </c>
      <c r="J1776" s="355"/>
      <c r="K1776" s="435"/>
      <c r="L1776" s="435"/>
      <c r="M1776" s="908"/>
      <c r="N1776" s="849"/>
      <c r="AB1776" s="98">
        <f t="shared" si="30"/>
        <v>0</v>
      </c>
    </row>
    <row r="1777" spans="1:28" ht="13.5">
      <c r="A1777" s="798"/>
      <c r="B1777" s="144">
        <v>1736</v>
      </c>
      <c r="C1777" s="212" t="s">
        <v>2241</v>
      </c>
      <c r="D1777" s="413"/>
      <c r="E1777" s="413" t="s">
        <v>2876</v>
      </c>
      <c r="F1777" s="840">
        <v>12</v>
      </c>
      <c r="G1777" t="s">
        <v>35</v>
      </c>
      <c r="H1777"/>
      <c r="I1777" s="433">
        <v>25.5</v>
      </c>
      <c r="J1777" s="356"/>
      <c r="K1777" s="433"/>
      <c r="L1777" s="433"/>
      <c r="M1777" s="908"/>
      <c r="N1777" s="840"/>
      <c r="AB1777" s="98">
        <f t="shared" si="30"/>
        <v>0</v>
      </c>
    </row>
    <row r="1778" spans="1:28" ht="24">
      <c r="A1778" s="798"/>
      <c r="B1778" s="144">
        <v>1737</v>
      </c>
      <c r="C1778" s="212" t="s">
        <v>2241</v>
      </c>
      <c r="D1778" s="407" t="s">
        <v>2877</v>
      </c>
      <c r="E1778" s="413" t="s">
        <v>2878</v>
      </c>
      <c r="F1778" s="840">
        <v>2</v>
      </c>
      <c r="G1778" t="s">
        <v>2595</v>
      </c>
      <c r="H1778" s="915" t="s">
        <v>170</v>
      </c>
      <c r="I1778" s="433">
        <v>8.5</v>
      </c>
      <c r="J1778" s="356" t="s">
        <v>2879</v>
      </c>
      <c r="K1778" s="433" t="s">
        <v>2880</v>
      </c>
      <c r="L1778" s="433">
        <v>13816084625</v>
      </c>
      <c r="M1778" s="908">
        <v>17</v>
      </c>
      <c r="N1778" s="849">
        <v>34</v>
      </c>
      <c r="AB1778" s="98">
        <f t="shared" si="30"/>
        <v>0</v>
      </c>
    </row>
    <row r="1779" spans="1:28" ht="24">
      <c r="A1779" s="798"/>
      <c r="B1779" s="144">
        <v>1738</v>
      </c>
      <c r="C1779" s="212" t="s">
        <v>2241</v>
      </c>
      <c r="D1779" s="413"/>
      <c r="E1779" s="413" t="s">
        <v>2878</v>
      </c>
      <c r="F1779" s="840">
        <v>2</v>
      </c>
      <c r="G1779" t="s">
        <v>2595</v>
      </c>
      <c r="H1779" s="916"/>
      <c r="I1779" s="433">
        <v>8.5</v>
      </c>
      <c r="J1779" s="356" t="s">
        <v>2879</v>
      </c>
      <c r="K1779" s="433" t="s">
        <v>2880</v>
      </c>
      <c r="L1779" s="433">
        <v>13816084625</v>
      </c>
      <c r="M1779" s="908"/>
      <c r="N1779" s="840"/>
      <c r="AB1779" s="98">
        <f t="shared" si="30"/>
        <v>0</v>
      </c>
    </row>
    <row r="1780" spans="1:28" ht="13.5" customHeight="1">
      <c r="A1780" s="798"/>
      <c r="B1780" s="144">
        <v>1739</v>
      </c>
      <c r="C1780" s="212" t="s">
        <v>2241</v>
      </c>
      <c r="D1780" s="410" t="s">
        <v>2881</v>
      </c>
      <c r="E1780" s="413" t="s">
        <v>2882</v>
      </c>
      <c r="F1780" s="840">
        <v>20</v>
      </c>
      <c r="G1780" t="s">
        <v>35</v>
      </c>
      <c r="H1780" t="s">
        <v>2883</v>
      </c>
      <c r="I1780" s="313">
        <v>37.5</v>
      </c>
      <c r="J1780" s="332" t="s">
        <v>2884</v>
      </c>
      <c r="K1780" s="332" t="s">
        <v>2885</v>
      </c>
      <c r="L1780" s="332">
        <v>13501669415</v>
      </c>
      <c r="M1780" s="908">
        <v>97.5</v>
      </c>
      <c r="N1780" s="46">
        <v>195</v>
      </c>
      <c r="AB1780" s="98">
        <f t="shared" si="30"/>
        <v>0</v>
      </c>
    </row>
    <row r="1781" spans="1:28" ht="13.5">
      <c r="A1781" s="798"/>
      <c r="B1781" s="144">
        <v>1740</v>
      </c>
      <c r="C1781" s="212" t="s">
        <v>2241</v>
      </c>
      <c r="D1781" s="410"/>
      <c r="E1781" s="413" t="s">
        <v>2882</v>
      </c>
      <c r="F1781" s="840">
        <v>20</v>
      </c>
      <c r="G1781" t="s">
        <v>35</v>
      </c>
      <c r="H1781"/>
      <c r="I1781" s="313">
        <v>37.5</v>
      </c>
      <c r="J1781" s="355"/>
      <c r="K1781" s="355"/>
      <c r="L1781" s="355"/>
      <c r="M1781" s="908"/>
      <c r="N1781" s="46"/>
      <c r="AB1781" s="98">
        <f t="shared" si="30"/>
        <v>0</v>
      </c>
    </row>
    <row r="1782" spans="1:28" ht="13.5">
      <c r="A1782" s="798"/>
      <c r="B1782" s="144">
        <v>1741</v>
      </c>
      <c r="C1782" s="212" t="s">
        <v>2241</v>
      </c>
      <c r="D1782" s="413"/>
      <c r="E1782" s="413" t="s">
        <v>2886</v>
      </c>
      <c r="F1782" s="840">
        <v>10</v>
      </c>
      <c r="G1782" t="s">
        <v>35</v>
      </c>
      <c r="H1782"/>
      <c r="I1782" s="313">
        <v>22.5</v>
      </c>
      <c r="J1782" s="356"/>
      <c r="K1782" s="356"/>
      <c r="L1782" s="356"/>
      <c r="M1782" s="908"/>
      <c r="N1782" s="46"/>
      <c r="AB1782" s="98">
        <f t="shared" si="30"/>
        <v>0</v>
      </c>
    </row>
    <row r="1783" spans="1:28" ht="24">
      <c r="A1783" s="433"/>
      <c r="B1783" s="144">
        <v>1742</v>
      </c>
      <c r="C1783" s="212" t="s">
        <v>2241</v>
      </c>
      <c r="D1783" s="407" t="s">
        <v>2887</v>
      </c>
      <c r="E1783" s="312" t="s">
        <v>2888</v>
      </c>
      <c r="F1783" s="2">
        <v>1</v>
      </c>
      <c r="G1783" s="69" t="s">
        <v>2889</v>
      </c>
      <c r="H1783">
        <v>2019.8</v>
      </c>
      <c r="I1783" s="69">
        <v>6</v>
      </c>
      <c r="J1783" s="46" t="s">
        <v>2890</v>
      </c>
      <c r="K1783" s="46" t="s">
        <v>2891</v>
      </c>
      <c r="L1783" s="46">
        <v>13501794665</v>
      </c>
      <c r="M1783" s="908">
        <v>18</v>
      </c>
      <c r="N1783" s="46">
        <v>38</v>
      </c>
      <c r="W1783" s="522"/>
      <c r="AB1783" s="98">
        <f t="shared" si="30"/>
        <v>-2</v>
      </c>
    </row>
    <row r="1784" spans="1:28" ht="24">
      <c r="A1784" s="433"/>
      <c r="B1784" s="144">
        <v>1743</v>
      </c>
      <c r="C1784" s="212" t="s">
        <v>2241</v>
      </c>
      <c r="D1784" s="410"/>
      <c r="E1784" s="312" t="s">
        <v>2888</v>
      </c>
      <c r="F1784" s="2">
        <v>1</v>
      </c>
      <c r="G1784" s="69" t="s">
        <v>2889</v>
      </c>
      <c r="H1784"/>
      <c r="I1784" s="69">
        <v>6</v>
      </c>
      <c r="J1784" s="46"/>
      <c r="K1784" s="46"/>
      <c r="L1784" s="46"/>
      <c r="M1784" s="908"/>
      <c r="N1784" s="46"/>
      <c r="W1784" s="523"/>
      <c r="AB1784" s="98">
        <f t="shared" si="30"/>
        <v>0</v>
      </c>
    </row>
    <row r="1785" spans="1:28" ht="24">
      <c r="A1785" s="433"/>
      <c r="B1785" s="144">
        <v>1744</v>
      </c>
      <c r="C1785" s="212" t="s">
        <v>2241</v>
      </c>
      <c r="D1785" s="413"/>
      <c r="E1785" s="312" t="s">
        <v>2888</v>
      </c>
      <c r="F1785" s="2">
        <v>1</v>
      </c>
      <c r="G1785" s="69" t="s">
        <v>2889</v>
      </c>
      <c r="H1785"/>
      <c r="I1785" s="69">
        <v>6</v>
      </c>
      <c r="J1785" s="46"/>
      <c r="K1785" s="46"/>
      <c r="L1785" s="46"/>
      <c r="M1785" s="908"/>
      <c r="N1785" s="46"/>
      <c r="W1785" s="524"/>
      <c r="AB1785" s="98">
        <f t="shared" si="30"/>
        <v>0</v>
      </c>
    </row>
    <row r="1786" spans="1:28" ht="13.5">
      <c r="A1786" s="798"/>
      <c r="B1786" s="144">
        <v>1745</v>
      </c>
      <c r="C1786" s="212" t="s">
        <v>2241</v>
      </c>
      <c r="D1786" s="407" t="s">
        <v>2892</v>
      </c>
      <c r="E1786" t="s">
        <v>2893</v>
      </c>
      <c r="F1786" s="2">
        <v>3.35</v>
      </c>
      <c r="G1786" s="524" t="s">
        <v>69</v>
      </c>
      <c r="H1786" s="524" t="s">
        <v>971</v>
      </c>
      <c r="I1786" s="524">
        <v>11.87</v>
      </c>
      <c r="J1786" s="46" t="s">
        <v>2894</v>
      </c>
      <c r="K1786" s="524" t="s">
        <v>2895</v>
      </c>
      <c r="L1786" s="524">
        <v>13564404181</v>
      </c>
      <c r="M1786" s="432">
        <f>SUM(I1786:I1788)</f>
        <v>29.67</v>
      </c>
      <c r="N1786" s="46">
        <v>272.58</v>
      </c>
      <c r="W1786" t="s">
        <v>2896</v>
      </c>
      <c r="AB1786" s="98">
        <f t="shared" si="30"/>
        <v>-213.23999999999998</v>
      </c>
    </row>
    <row r="1787" spans="1:28" ht="13.5">
      <c r="A1787" s="798"/>
      <c r="B1787" s="144">
        <v>1746</v>
      </c>
      <c r="C1787" s="212" t="s">
        <v>2241</v>
      </c>
      <c r="D1787" s="410"/>
      <c r="E1787" t="s">
        <v>2897</v>
      </c>
      <c r="F1787" s="2">
        <v>2.16</v>
      </c>
      <c r="G1787" s="524" t="s">
        <v>1982</v>
      </c>
      <c r="H1787" s="524" t="s">
        <v>870</v>
      </c>
      <c r="I1787" s="524">
        <v>8.9</v>
      </c>
      <c r="J1787" s="46"/>
      <c r="K1787" s="524" t="s">
        <v>2895</v>
      </c>
      <c r="L1787" s="524">
        <v>13564404181</v>
      </c>
      <c r="M1787" s="435"/>
      <c r="N1787" s="46"/>
      <c r="AB1787" s="98">
        <f t="shared" si="30"/>
        <v>0</v>
      </c>
    </row>
    <row r="1788" spans="1:28" ht="13.5">
      <c r="A1788" s="798"/>
      <c r="B1788" s="144">
        <v>1747</v>
      </c>
      <c r="C1788" s="212" t="s">
        <v>2241</v>
      </c>
      <c r="D1788" s="413"/>
      <c r="E1788" t="s">
        <v>2897</v>
      </c>
      <c r="F1788" s="2">
        <v>2.16</v>
      </c>
      <c r="G1788" s="524" t="s">
        <v>1982</v>
      </c>
      <c r="H1788" s="524" t="s">
        <v>870</v>
      </c>
      <c r="I1788" s="524">
        <v>8.9</v>
      </c>
      <c r="J1788" s="46"/>
      <c r="K1788" s="524" t="s">
        <v>2895</v>
      </c>
      <c r="L1788" s="524">
        <v>13564404181</v>
      </c>
      <c r="M1788" s="433"/>
      <c r="N1788" s="46"/>
      <c r="AB1788" s="98">
        <f t="shared" si="30"/>
        <v>0</v>
      </c>
    </row>
    <row r="1789" spans="1:28" ht="36">
      <c r="A1789" s="798"/>
      <c r="B1789" s="144">
        <v>1748</v>
      </c>
      <c r="C1789" s="212" t="s">
        <v>2241</v>
      </c>
      <c r="D1789" s="413" t="s">
        <v>2898</v>
      </c>
      <c r="E1789" s="413" t="s">
        <v>2899</v>
      </c>
      <c r="F1789" s="840">
        <v>3</v>
      </c>
      <c r="G1789" t="s">
        <v>69</v>
      </c>
      <c r="H1789" s="840" t="s">
        <v>2900</v>
      </c>
      <c r="I1789" s="840">
        <v>11</v>
      </c>
      <c r="J1789" s="356" t="s">
        <v>2901</v>
      </c>
      <c r="K1789" s="433" t="s">
        <v>2902</v>
      </c>
      <c r="L1789" s="433">
        <v>13681836392</v>
      </c>
      <c r="M1789" s="433">
        <v>11</v>
      </c>
      <c r="N1789" s="840">
        <v>72</v>
      </c>
      <c r="AB1789" s="98">
        <f t="shared" si="30"/>
        <v>-50</v>
      </c>
    </row>
    <row r="1790" spans="1:28" ht="24">
      <c r="A1790" s="362">
        <v>3</v>
      </c>
      <c r="B1790" s="144">
        <v>1749</v>
      </c>
      <c r="C1790" s="212" t="s">
        <v>2241</v>
      </c>
      <c r="D1790" s="407" t="s">
        <v>2903</v>
      </c>
      <c r="E1790" s="211" t="s">
        <v>2059</v>
      </c>
      <c r="F1790" s="182">
        <v>4</v>
      </c>
      <c r="G1790" s="313" t="s">
        <v>35</v>
      </c>
      <c r="H1790" s="839" t="s">
        <v>959</v>
      </c>
      <c r="I1790" s="144">
        <v>13.5</v>
      </c>
      <c r="J1790" s="313" t="s">
        <v>2904</v>
      </c>
      <c r="K1790" s="313" t="s">
        <v>2905</v>
      </c>
      <c r="L1790" s="313">
        <v>15821312196</v>
      </c>
      <c r="M1790" s="432">
        <f>SUM(I1790:I1792)</f>
        <v>34.25</v>
      </c>
      <c r="N1790" s="839">
        <v>68.5</v>
      </c>
      <c r="AB1790" s="98">
        <f t="shared" si="30"/>
        <v>0</v>
      </c>
    </row>
    <row r="1791" spans="1:28" ht="24">
      <c r="A1791" s="362">
        <v>4</v>
      </c>
      <c r="B1791" s="144">
        <v>1750</v>
      </c>
      <c r="C1791" s="212" t="s">
        <v>2241</v>
      </c>
      <c r="D1791" s="410"/>
      <c r="E1791" s="211" t="s">
        <v>2059</v>
      </c>
      <c r="F1791" s="182">
        <v>4</v>
      </c>
      <c r="G1791" s="313" t="s">
        <v>35</v>
      </c>
      <c r="H1791" s="849"/>
      <c r="I1791" s="144">
        <v>13.5</v>
      </c>
      <c r="J1791" s="313" t="s">
        <v>2906</v>
      </c>
      <c r="K1791" s="313" t="s">
        <v>2905</v>
      </c>
      <c r="L1791" s="313">
        <v>15821312197</v>
      </c>
      <c r="M1791" s="435"/>
      <c r="N1791" s="849"/>
      <c r="AB1791" s="98">
        <f t="shared" si="30"/>
        <v>0</v>
      </c>
    </row>
    <row r="1792" spans="1:28" ht="24">
      <c r="A1792" s="362">
        <v>5</v>
      </c>
      <c r="B1792" s="144">
        <v>1751</v>
      </c>
      <c r="C1792" s="212" t="s">
        <v>2241</v>
      </c>
      <c r="D1792" s="413"/>
      <c r="E1792" s="211" t="s">
        <v>2907</v>
      </c>
      <c r="F1792" s="182">
        <v>1.5</v>
      </c>
      <c r="G1792" s="313" t="s">
        <v>35</v>
      </c>
      <c r="H1792" s="840"/>
      <c r="I1792" s="144">
        <v>7.25</v>
      </c>
      <c r="J1792" s="313" t="s">
        <v>2908</v>
      </c>
      <c r="K1792" s="313" t="s">
        <v>2905</v>
      </c>
      <c r="L1792" s="313">
        <v>15821312198</v>
      </c>
      <c r="M1792" s="433"/>
      <c r="N1792" s="840"/>
      <c r="AB1792" s="98">
        <f t="shared" si="30"/>
        <v>0</v>
      </c>
    </row>
    <row r="1793" spans="1:28" ht="36">
      <c r="A1793" s="801"/>
      <c r="B1793" s="144">
        <v>1752</v>
      </c>
      <c r="C1793" s="212" t="s">
        <v>2241</v>
      </c>
      <c r="D1793" s="831" t="s">
        <v>2909</v>
      </c>
      <c r="E1793" s="573" t="s">
        <v>538</v>
      </c>
      <c r="F1793" s="182">
        <v>2</v>
      </c>
      <c r="G1793" s="373" t="s">
        <v>35</v>
      </c>
      <c r="H1793">
        <v>43738</v>
      </c>
      <c r="I1793" s="857">
        <v>8.5</v>
      </c>
      <c r="J1793" s="369" t="s">
        <v>2910</v>
      </c>
      <c r="K1793" s="806" t="s">
        <v>2911</v>
      </c>
      <c r="L1793" s="806">
        <v>18917576967</v>
      </c>
      <c r="M1793" s="856">
        <v>14.56</v>
      </c>
      <c r="N1793" s="856">
        <v>29.12</v>
      </c>
      <c r="W1793" s="847" t="s">
        <v>2271</v>
      </c>
      <c r="AB1793" s="98">
        <f t="shared" si="30"/>
        <v>0</v>
      </c>
    </row>
    <row r="1794" spans="1:28" ht="36">
      <c r="A1794" s="801"/>
      <c r="B1794" s="144">
        <v>1753</v>
      </c>
      <c r="C1794" s="212" t="s">
        <v>2241</v>
      </c>
      <c r="D1794" s="831"/>
      <c r="E1794" s="573" t="s">
        <v>2912</v>
      </c>
      <c r="F1794" s="182">
        <v>2</v>
      </c>
      <c r="G1794" s="373" t="s">
        <v>35</v>
      </c>
      <c r="H1794">
        <v>43738</v>
      </c>
      <c r="I1794" s="857">
        <v>8.5</v>
      </c>
      <c r="J1794" s="369" t="s">
        <v>2910</v>
      </c>
      <c r="K1794" s="806" t="s">
        <v>2911</v>
      </c>
      <c r="L1794" s="806">
        <v>18917576967</v>
      </c>
      <c r="M1794" s="856"/>
      <c r="N1794" s="856"/>
      <c r="W1794" s="847"/>
      <c r="AB1794" s="98">
        <f t="shared" si="30"/>
        <v>0</v>
      </c>
    </row>
    <row r="1795" spans="1:28" ht="36">
      <c r="A1795" s="801"/>
      <c r="B1795" s="144">
        <v>1754</v>
      </c>
      <c r="C1795" s="212" t="s">
        <v>2241</v>
      </c>
      <c r="D1795" s="824"/>
      <c r="E1795" s="573" t="s">
        <v>2438</v>
      </c>
      <c r="F1795" s="182">
        <v>4</v>
      </c>
      <c r="G1795" s="373" t="s">
        <v>35</v>
      </c>
      <c r="H1795">
        <v>43738</v>
      </c>
      <c r="I1795" s="857">
        <v>13.5</v>
      </c>
      <c r="J1795" s="369" t="s">
        <v>2910</v>
      </c>
      <c r="K1795" s="806" t="s">
        <v>2911</v>
      </c>
      <c r="L1795" s="806">
        <v>18917576967</v>
      </c>
      <c r="M1795" s="857"/>
      <c r="N1795" s="857"/>
      <c r="W1795" s="848"/>
      <c r="AB1795" s="98">
        <f t="shared" si="30"/>
        <v>0</v>
      </c>
    </row>
    <row r="1796" spans="1:28" ht="13.5" customHeight="1">
      <c r="A1796" s="144"/>
      <c r="B1796" s="144">
        <v>1755</v>
      </c>
      <c r="C1796" s="212" t="s">
        <v>2241</v>
      </c>
      <c r="D1796" s="407" t="s">
        <v>2913</v>
      </c>
      <c r="E1796" s="211" t="s">
        <v>2914</v>
      </c>
      <c r="F1796" s="182">
        <v>10</v>
      </c>
      <c r="G1796" s="313" t="s">
        <v>35</v>
      </c>
      <c r="H1796" s="839" t="s">
        <v>1125</v>
      </c>
      <c r="I1796" s="922">
        <v>22.5</v>
      </c>
      <c r="J1796" s="878" t="s">
        <v>2915</v>
      </c>
      <c r="K1796" s="432" t="s">
        <v>2916</v>
      </c>
      <c r="L1796" s="432">
        <v>13501933938</v>
      </c>
      <c r="M1796" s="144">
        <f>SUM(I1796:I1803)</f>
        <v>127.94000000000001</v>
      </c>
      <c r="N1796" s="46">
        <v>364.41</v>
      </c>
      <c r="W1796" s="332"/>
      <c r="AB1796" s="98">
        <f t="shared" si="30"/>
        <v>-108.53</v>
      </c>
    </row>
    <row r="1797" spans="1:28" ht="13.5">
      <c r="A1797" s="144"/>
      <c r="B1797" s="144">
        <v>1756</v>
      </c>
      <c r="C1797" s="212" t="s">
        <v>2241</v>
      </c>
      <c r="D1797" s="410"/>
      <c r="E1797" s="211" t="s">
        <v>705</v>
      </c>
      <c r="F1797" s="182">
        <v>1.71</v>
      </c>
      <c r="G1797" s="313" t="s">
        <v>35</v>
      </c>
      <c r="H1797" s="849"/>
      <c r="I1797" s="922">
        <v>7.78</v>
      </c>
      <c r="J1797" s="892"/>
      <c r="K1797" s="435"/>
      <c r="L1797" s="435"/>
      <c r="M1797" s="144"/>
      <c r="N1797" s="46"/>
      <c r="W1797" s="355"/>
      <c r="AB1797" s="98">
        <f t="shared" si="30"/>
        <v>0</v>
      </c>
    </row>
    <row r="1798" spans="1:28" ht="13.5">
      <c r="A1798" s="144"/>
      <c r="B1798" s="144">
        <v>1757</v>
      </c>
      <c r="C1798" s="212" t="s">
        <v>2241</v>
      </c>
      <c r="D1798" s="410"/>
      <c r="E1798" s="211" t="s">
        <v>2917</v>
      </c>
      <c r="F1798" s="182">
        <v>3.28</v>
      </c>
      <c r="G1798" s="313" t="s">
        <v>35</v>
      </c>
      <c r="H1798" s="849"/>
      <c r="I1798" s="922">
        <v>11.7</v>
      </c>
      <c r="J1798" s="892"/>
      <c r="K1798" s="435"/>
      <c r="L1798" s="435"/>
      <c r="M1798" s="144"/>
      <c r="N1798" s="46"/>
      <c r="W1798" s="355"/>
      <c r="AB1798" s="98">
        <f t="shared" si="30"/>
        <v>0</v>
      </c>
    </row>
    <row r="1799" spans="1:28" ht="13.5">
      <c r="A1799" s="144"/>
      <c r="B1799" s="144">
        <v>1758</v>
      </c>
      <c r="C1799" s="212" t="s">
        <v>2241</v>
      </c>
      <c r="D1799" s="410"/>
      <c r="E1799" s="211" t="s">
        <v>2918</v>
      </c>
      <c r="F1799" s="182">
        <v>5.71</v>
      </c>
      <c r="G1799" s="313" t="s">
        <v>35</v>
      </c>
      <c r="H1799" s="849"/>
      <c r="I1799" s="922">
        <v>16.06</v>
      </c>
      <c r="J1799" s="892"/>
      <c r="K1799" s="435"/>
      <c r="L1799" s="435"/>
      <c r="M1799" s="144"/>
      <c r="N1799" s="46"/>
      <c r="W1799" s="355"/>
      <c r="AB1799" s="98">
        <f t="shared" si="30"/>
        <v>0</v>
      </c>
    </row>
    <row r="1800" spans="1:28" ht="13.5">
      <c r="A1800" s="144"/>
      <c r="B1800" s="144">
        <v>1759</v>
      </c>
      <c r="C1800" s="212" t="s">
        <v>2241</v>
      </c>
      <c r="D1800" s="410"/>
      <c r="E1800" s="211" t="s">
        <v>2919</v>
      </c>
      <c r="F1800" s="182">
        <v>6</v>
      </c>
      <c r="G1800" s="313" t="s">
        <v>35</v>
      </c>
      <c r="H1800" s="849"/>
      <c r="I1800" s="922">
        <v>16.5</v>
      </c>
      <c r="J1800" s="892"/>
      <c r="K1800" s="435"/>
      <c r="L1800" s="435"/>
      <c r="M1800" s="144"/>
      <c r="N1800" s="46"/>
      <c r="W1800" s="355"/>
      <c r="AB1800" s="98">
        <f t="shared" si="30"/>
        <v>0</v>
      </c>
    </row>
    <row r="1801" spans="1:28" ht="13.5">
      <c r="A1801" s="144"/>
      <c r="B1801" s="144">
        <v>1760</v>
      </c>
      <c r="C1801" s="212" t="s">
        <v>2241</v>
      </c>
      <c r="D1801" s="410"/>
      <c r="E1801" s="211" t="s">
        <v>2920</v>
      </c>
      <c r="F1801" s="182">
        <v>15</v>
      </c>
      <c r="G1801" s="313" t="s">
        <v>35</v>
      </c>
      <c r="H1801" s="849"/>
      <c r="I1801" s="922">
        <v>30</v>
      </c>
      <c r="J1801" s="892"/>
      <c r="K1801" s="435"/>
      <c r="L1801" s="435"/>
      <c r="M1801" s="144"/>
      <c r="N1801" s="46"/>
      <c r="W1801" s="355"/>
      <c r="AB1801" s="98">
        <f t="shared" si="30"/>
        <v>0</v>
      </c>
    </row>
    <row r="1802" spans="1:28" ht="13.5">
      <c r="A1802" s="144"/>
      <c r="B1802" s="144">
        <v>1761</v>
      </c>
      <c r="C1802" s="212" t="s">
        <v>2241</v>
      </c>
      <c r="D1802" s="410"/>
      <c r="E1802" s="211" t="s">
        <v>2917</v>
      </c>
      <c r="F1802" s="182">
        <v>3.28</v>
      </c>
      <c r="G1802" s="313" t="s">
        <v>35</v>
      </c>
      <c r="H1802" s="849"/>
      <c r="I1802" s="922">
        <v>11.7</v>
      </c>
      <c r="J1802" s="892"/>
      <c r="K1802" s="435"/>
      <c r="L1802" s="435"/>
      <c r="M1802" s="144"/>
      <c r="N1802" s="46"/>
      <c r="W1802" s="355"/>
      <c r="AB1802" s="98">
        <f t="shared" si="30"/>
        <v>0</v>
      </c>
    </row>
    <row r="1803" spans="1:28" ht="13.5">
      <c r="A1803" s="144"/>
      <c r="B1803" s="144">
        <v>1762</v>
      </c>
      <c r="C1803" s="212" t="s">
        <v>2241</v>
      </c>
      <c r="D1803" s="413"/>
      <c r="E1803" s="211" t="s">
        <v>2917</v>
      </c>
      <c r="F1803" s="182">
        <v>3.28</v>
      </c>
      <c r="G1803" s="313" t="s">
        <v>35</v>
      </c>
      <c r="H1803" s="840"/>
      <c r="I1803" s="922">
        <v>11.7</v>
      </c>
      <c r="J1803" s="893"/>
      <c r="K1803" s="433"/>
      <c r="L1803" s="433"/>
      <c r="M1803" s="144"/>
      <c r="N1803" s="46"/>
      <c r="W1803" s="356"/>
      <c r="AB1803" s="98">
        <f t="shared" si="30"/>
        <v>0</v>
      </c>
    </row>
    <row r="1804" spans="1:28" ht="13.5" customHeight="1">
      <c r="A1804" s="373"/>
      <c r="B1804" s="144">
        <v>1763</v>
      </c>
      <c r="C1804" s="212" t="s">
        <v>2241</v>
      </c>
      <c r="D1804" s="831" t="s">
        <v>2921</v>
      </c>
      <c r="E1804" s="368" t="s">
        <v>378</v>
      </c>
      <c r="F1804" s="854">
        <v>6</v>
      </c>
      <c r="G1804" s="369" t="s">
        <v>35</v>
      </c>
      <c r="H1804" s="856" t="s">
        <v>1427</v>
      </c>
      <c r="I1804" s="857">
        <v>16.5</v>
      </c>
      <c r="J1804" s="847" t="s">
        <v>2922</v>
      </c>
      <c r="K1804" s="807" t="s">
        <v>2923</v>
      </c>
      <c r="L1804" s="807">
        <v>13661766267</v>
      </c>
      <c r="M1804" s="804">
        <v>57.5</v>
      </c>
      <c r="N1804" s="856">
        <v>115</v>
      </c>
      <c r="W1804" s="847" t="s">
        <v>2271</v>
      </c>
      <c r="AB1804" s="98">
        <f t="shared" si="30"/>
        <v>0</v>
      </c>
    </row>
    <row r="1805" spans="1:28" ht="13.5">
      <c r="A1805" s="373"/>
      <c r="B1805" s="144">
        <v>1764</v>
      </c>
      <c r="C1805" s="212" t="s">
        <v>2241</v>
      </c>
      <c r="D1805" s="831"/>
      <c r="E1805" s="368" t="s">
        <v>378</v>
      </c>
      <c r="F1805" s="854">
        <v>6</v>
      </c>
      <c r="G1805" s="369" t="s">
        <v>35</v>
      </c>
      <c r="H1805" s="856"/>
      <c r="I1805" s="857">
        <v>16.5</v>
      </c>
      <c r="J1805" s="847"/>
      <c r="K1805" s="807"/>
      <c r="L1805" s="807"/>
      <c r="M1805" s="807"/>
      <c r="N1805" s="856"/>
      <c r="W1805" s="847"/>
      <c r="AB1805" s="98">
        <f t="shared" si="30"/>
        <v>0</v>
      </c>
    </row>
    <row r="1806" spans="1:28" ht="13.5">
      <c r="A1806" s="373"/>
      <c r="B1806" s="144">
        <v>1765</v>
      </c>
      <c r="C1806" s="212" t="s">
        <v>2241</v>
      </c>
      <c r="D1806" s="824"/>
      <c r="E1806" s="368" t="s">
        <v>2924</v>
      </c>
      <c r="F1806" s="854">
        <v>12</v>
      </c>
      <c r="G1806" s="369" t="s">
        <v>35</v>
      </c>
      <c r="H1806" s="857"/>
      <c r="I1806" s="854">
        <v>25.5</v>
      </c>
      <c r="J1806" s="848"/>
      <c r="K1806" s="806"/>
      <c r="L1806" s="806"/>
      <c r="M1806" s="806"/>
      <c r="N1806" s="857"/>
      <c r="W1806" s="848"/>
      <c r="AB1806" s="98">
        <f t="shared" si="30"/>
        <v>0</v>
      </c>
    </row>
    <row r="1807" spans="1:28" ht="21.75" customHeight="1">
      <c r="A1807" s="144"/>
      <c r="B1807" s="144">
        <v>1766</v>
      </c>
      <c r="C1807" s="212" t="s">
        <v>2241</v>
      </c>
      <c r="D1807" s="410" t="s">
        <v>2925</v>
      </c>
      <c r="E1807" s="211" t="s">
        <v>859</v>
      </c>
      <c r="F1807" s="182">
        <v>1.7</v>
      </c>
      <c r="G1807" s="313" t="s">
        <v>2629</v>
      </c>
      <c r="H1807" s="869">
        <v>43378</v>
      </c>
      <c r="I1807" s="840">
        <v>7.75</v>
      </c>
      <c r="J1807" s="355" t="s">
        <v>2926</v>
      </c>
      <c r="K1807" s="435" t="s">
        <v>2927</v>
      </c>
      <c r="L1807" s="435">
        <v>18019111652</v>
      </c>
      <c r="M1807" s="433">
        <v>7.75</v>
      </c>
      <c r="N1807" s="46">
        <v>94.18</v>
      </c>
      <c r="W1807" s="355"/>
      <c r="AB1807" s="98">
        <f t="shared" si="30"/>
        <v>-78.68</v>
      </c>
    </row>
    <row r="1808" spans="1:28" ht="17.25" customHeight="1">
      <c r="A1808" s="144"/>
      <c r="B1808" s="144">
        <v>1767</v>
      </c>
      <c r="C1808" s="212" t="s">
        <v>2241</v>
      </c>
      <c r="D1808" s="410"/>
      <c r="E1808" s="211" t="s">
        <v>859</v>
      </c>
      <c r="F1808" s="182">
        <v>1.7</v>
      </c>
      <c r="G1808" s="313" t="s">
        <v>2595</v>
      </c>
      <c r="H1808" s="869">
        <v>43762</v>
      </c>
      <c r="I1808" s="839">
        <v>7.75</v>
      </c>
      <c r="J1808" s="355"/>
      <c r="K1808" s="435"/>
      <c r="L1808" s="435"/>
      <c r="M1808" s="144">
        <v>7.75</v>
      </c>
      <c r="N1808" s="222">
        <v>23.5</v>
      </c>
      <c r="W1808" s="355"/>
      <c r="AB1808" s="98">
        <f t="shared" si="30"/>
        <v>-8</v>
      </c>
    </row>
    <row r="1809" spans="1:28" ht="13.5">
      <c r="A1809" s="313">
        <v>66</v>
      </c>
      <c r="B1809" s="144">
        <v>1768</v>
      </c>
      <c r="C1809" s="212" t="s">
        <v>2241</v>
      </c>
      <c r="D1809" s="772" t="s">
        <v>2928</v>
      </c>
      <c r="E1809" s="211" t="s">
        <v>2929</v>
      </c>
      <c r="F1809" s="182">
        <v>2</v>
      </c>
      <c r="G1809" s="313" t="s">
        <v>35</v>
      </c>
      <c r="H1809" s="212"/>
      <c r="I1809" s="313">
        <v>8.5</v>
      </c>
      <c r="J1809" s="144" t="s">
        <v>2930</v>
      </c>
      <c r="K1809" s="144" t="s">
        <v>2931</v>
      </c>
      <c r="L1809" s="144">
        <v>13818505008</v>
      </c>
      <c r="M1809" s="889">
        <v>17</v>
      </c>
      <c r="N1809" s="332">
        <v>34</v>
      </c>
      <c r="W1809" s="332"/>
      <c r="AB1809" s="98">
        <f t="shared" si="30"/>
        <v>0</v>
      </c>
    </row>
    <row r="1810" spans="1:28" ht="13.5">
      <c r="A1810" s="313">
        <v>67</v>
      </c>
      <c r="B1810" s="144">
        <v>1769</v>
      </c>
      <c r="C1810" s="212" t="s">
        <v>2241</v>
      </c>
      <c r="D1810" s="823"/>
      <c r="E1810" s="211" t="s">
        <v>2929</v>
      </c>
      <c r="F1810" s="182">
        <v>2</v>
      </c>
      <c r="G1810" s="313" t="s">
        <v>35</v>
      </c>
      <c r="H1810" s="212"/>
      <c r="I1810" s="313">
        <v>8.5</v>
      </c>
      <c r="J1810" s="144" t="s">
        <v>2930</v>
      </c>
      <c r="K1810" s="144" t="s">
        <v>2931</v>
      </c>
      <c r="L1810" s="144">
        <v>13818505008</v>
      </c>
      <c r="M1810" s="889"/>
      <c r="N1810" s="356"/>
      <c r="W1810" s="356"/>
      <c r="AB1810" s="98">
        <f t="shared" si="30"/>
        <v>0</v>
      </c>
    </row>
    <row r="1811" spans="1:28" ht="24">
      <c r="A1811" s="144">
        <v>24</v>
      </c>
      <c r="B1811" s="144">
        <v>1770</v>
      </c>
      <c r="C1811" s="212" t="s">
        <v>2241</v>
      </c>
      <c r="D1811" s="407" t="s">
        <v>2932</v>
      </c>
      <c r="E1811" s="212" t="s">
        <v>2933</v>
      </c>
      <c r="F1811" s="182">
        <v>4</v>
      </c>
      <c r="G1811" s="313" t="s">
        <v>69</v>
      </c>
      <c r="H1811" s="906" t="s">
        <v>1013</v>
      </c>
      <c r="I1811" s="144">
        <v>13.5</v>
      </c>
      <c r="J1811" s="313" t="s">
        <v>2934</v>
      </c>
      <c r="K1811" s="144" t="s">
        <v>2935</v>
      </c>
      <c r="L1811" s="313">
        <v>13585584140</v>
      </c>
      <c r="M1811" s="432">
        <v>27</v>
      </c>
      <c r="N1811" s="839">
        <v>336.26</v>
      </c>
      <c r="W1811" s="332"/>
      <c r="AB1811" s="98">
        <f t="shared" si="30"/>
        <v>-282.26</v>
      </c>
    </row>
    <row r="1812" spans="1:28" ht="24">
      <c r="A1812" s="144">
        <v>25</v>
      </c>
      <c r="B1812" s="144">
        <v>1771</v>
      </c>
      <c r="C1812" s="212" t="s">
        <v>2241</v>
      </c>
      <c r="D1812" s="413"/>
      <c r="E1812" s="212" t="s">
        <v>2933</v>
      </c>
      <c r="F1812" s="182">
        <v>4</v>
      </c>
      <c r="G1812" s="313" t="s">
        <v>69</v>
      </c>
      <c r="H1812" s="907"/>
      <c r="I1812" s="144">
        <v>13.5</v>
      </c>
      <c r="J1812" s="313" t="s">
        <v>2934</v>
      </c>
      <c r="K1812" s="144" t="s">
        <v>2935</v>
      </c>
      <c r="L1812" s="313">
        <v>13585584140</v>
      </c>
      <c r="M1812" s="433"/>
      <c r="N1812" s="907"/>
      <c r="W1812" s="356"/>
      <c r="AB1812" s="98">
        <f t="shared" si="30"/>
        <v>0</v>
      </c>
    </row>
    <row r="1813" spans="1:28" ht="24">
      <c r="A1813" s="362">
        <v>33</v>
      </c>
      <c r="B1813" s="144">
        <v>1772</v>
      </c>
      <c r="C1813" s="212" t="s">
        <v>2241</v>
      </c>
      <c r="D1813" s="407" t="s">
        <v>2936</v>
      </c>
      <c r="E1813" s="211" t="s">
        <v>2937</v>
      </c>
      <c r="F1813" s="182">
        <v>4</v>
      </c>
      <c r="G1813" s="313" t="s">
        <v>35</v>
      </c>
      <c r="H1813" s="906" t="s">
        <v>2938</v>
      </c>
      <c r="I1813" s="144">
        <v>13.5</v>
      </c>
      <c r="J1813" s="313" t="s">
        <v>2939</v>
      </c>
      <c r="K1813" s="313" t="s">
        <v>61</v>
      </c>
      <c r="L1813" s="313">
        <v>13916481498</v>
      </c>
      <c r="M1813" s="432">
        <v>27</v>
      </c>
      <c r="N1813" s="923">
        <v>68.96</v>
      </c>
      <c r="AB1813" s="98">
        <f t="shared" si="30"/>
        <v>-14.959999999999994</v>
      </c>
    </row>
    <row r="1814" spans="1:28" ht="24">
      <c r="A1814" s="362">
        <v>34</v>
      </c>
      <c r="B1814" s="144">
        <v>1773</v>
      </c>
      <c r="C1814" s="212" t="s">
        <v>2241</v>
      </c>
      <c r="D1814" s="413"/>
      <c r="E1814" s="211" t="s">
        <v>2937</v>
      </c>
      <c r="F1814" s="182">
        <v>4</v>
      </c>
      <c r="G1814" s="313" t="s">
        <v>35</v>
      </c>
      <c r="H1814" s="907"/>
      <c r="I1814" s="144">
        <v>13.5</v>
      </c>
      <c r="J1814" s="313" t="s">
        <v>2940</v>
      </c>
      <c r="K1814" s="313" t="s">
        <v>61</v>
      </c>
      <c r="L1814" s="313">
        <v>13916481498</v>
      </c>
      <c r="M1814" s="433"/>
      <c r="N1814" s="907"/>
      <c r="AB1814" s="98">
        <f t="shared" si="30"/>
        <v>0</v>
      </c>
    </row>
    <row r="1815" spans="1:28" ht="24">
      <c r="A1815" s="144"/>
      <c r="B1815" s="144">
        <v>1774</v>
      </c>
      <c r="C1815" s="212" t="s">
        <v>2241</v>
      </c>
      <c r="D1815" s="407" t="s">
        <v>2941</v>
      </c>
      <c r="E1815" s="212" t="s">
        <v>2942</v>
      </c>
      <c r="F1815" s="182">
        <v>1.57</v>
      </c>
      <c r="G1815" s="313" t="s">
        <v>35</v>
      </c>
      <c r="H1815" s="839" t="s">
        <v>2943</v>
      </c>
      <c r="I1815" s="144">
        <v>7.42</v>
      </c>
      <c r="J1815" s="313" t="s">
        <v>2944</v>
      </c>
      <c r="K1815" s="144" t="s">
        <v>2945</v>
      </c>
      <c r="L1815" s="144">
        <v>13817762677</v>
      </c>
      <c r="M1815" s="432">
        <f>SUM(I1815:I1817)</f>
        <v>22.259999999999998</v>
      </c>
      <c r="N1815" s="839">
        <v>48</v>
      </c>
      <c r="W1815" s="313"/>
      <c r="AB1815" s="98">
        <f t="shared" si="30"/>
        <v>-3.480000000000004</v>
      </c>
    </row>
    <row r="1816" spans="1:28" ht="24">
      <c r="A1816" s="144"/>
      <c r="B1816" s="144">
        <v>1775</v>
      </c>
      <c r="C1816" s="212" t="s">
        <v>2241</v>
      </c>
      <c r="D1816" s="410"/>
      <c r="E1816" s="212" t="s">
        <v>2942</v>
      </c>
      <c r="F1816" s="182">
        <v>1.57</v>
      </c>
      <c r="G1816" s="313" t="s">
        <v>35</v>
      </c>
      <c r="H1816" s="849"/>
      <c r="I1816" s="144">
        <v>7.42</v>
      </c>
      <c r="J1816" s="313" t="s">
        <v>2944</v>
      </c>
      <c r="K1816" s="144" t="s">
        <v>2945</v>
      </c>
      <c r="L1816" s="144">
        <v>13817762677</v>
      </c>
      <c r="M1816" s="435"/>
      <c r="N1816" s="435"/>
      <c r="W1816" s="313"/>
      <c r="AB1816" s="98">
        <f t="shared" si="30"/>
        <v>0</v>
      </c>
    </row>
    <row r="1817" spans="1:28" ht="24">
      <c r="A1817" s="144"/>
      <c r="B1817" s="144">
        <v>1776</v>
      </c>
      <c r="C1817" s="212" t="s">
        <v>2241</v>
      </c>
      <c r="D1817" s="413"/>
      <c r="E1817" s="212" t="s">
        <v>2942</v>
      </c>
      <c r="F1817" s="182">
        <v>1.57</v>
      </c>
      <c r="G1817" s="313" t="s">
        <v>35</v>
      </c>
      <c r="H1817" s="840"/>
      <c r="I1817" s="144">
        <v>7.42</v>
      </c>
      <c r="J1817" s="313" t="s">
        <v>2944</v>
      </c>
      <c r="K1817" s="144" t="s">
        <v>2945</v>
      </c>
      <c r="L1817" s="144">
        <v>13817762677</v>
      </c>
      <c r="M1817" s="433"/>
      <c r="N1817" s="433"/>
      <c r="W1817" s="313"/>
      <c r="AB1817" s="98">
        <f t="shared" si="30"/>
        <v>0</v>
      </c>
    </row>
    <row r="1818" spans="1:28" ht="13.5">
      <c r="A1818" s="144"/>
      <c r="B1818" s="144">
        <v>1777</v>
      </c>
      <c r="C1818" s="212" t="s">
        <v>2241</v>
      </c>
      <c r="D1818" s="407" t="s">
        <v>2946</v>
      </c>
      <c r="E1818" t="s">
        <v>130</v>
      </c>
      <c r="F1818" s="182">
        <v>4</v>
      </c>
      <c r="G1818" s="313" t="s">
        <v>35</v>
      </c>
      <c r="H1818" s="839" t="s">
        <v>2068</v>
      </c>
      <c r="I1818" s="144">
        <v>13.5</v>
      </c>
      <c r="J1818" s="144" t="s">
        <v>2947</v>
      </c>
      <c r="K1818" s="144" t="s">
        <v>2948</v>
      </c>
      <c r="L1818" s="144">
        <v>13817610676</v>
      </c>
      <c r="M1818" s="432">
        <v>27</v>
      </c>
      <c r="N1818" s="46">
        <v>62.15</v>
      </c>
      <c r="W1818" s="313"/>
      <c r="AB1818" s="98">
        <f t="shared" si="30"/>
        <v>-8.149999999999999</v>
      </c>
    </row>
    <row r="1819" spans="1:28" ht="13.5">
      <c r="A1819" s="144"/>
      <c r="B1819" s="144">
        <v>1778</v>
      </c>
      <c r="C1819" s="212" t="s">
        <v>2241</v>
      </c>
      <c r="D1819" s="413"/>
      <c r="E1819" t="s">
        <v>130</v>
      </c>
      <c r="F1819" s="182">
        <v>4</v>
      </c>
      <c r="G1819" s="313" t="s">
        <v>35</v>
      </c>
      <c r="H1819" s="840"/>
      <c r="I1819" s="144">
        <v>13.5</v>
      </c>
      <c r="J1819" s="144" t="s">
        <v>2947</v>
      </c>
      <c r="K1819" s="144" t="s">
        <v>2948</v>
      </c>
      <c r="L1819" s="144">
        <v>13817610676</v>
      </c>
      <c r="M1819" s="433"/>
      <c r="N1819" s="46"/>
      <c r="W1819" s="313"/>
      <c r="AB1819" s="98">
        <f t="shared" si="30"/>
        <v>0</v>
      </c>
    </row>
    <row r="1820" spans="1:28" ht="13.5">
      <c r="A1820" s="144"/>
      <c r="B1820" s="144">
        <v>1779</v>
      </c>
      <c r="C1820" s="212" t="s">
        <v>2241</v>
      </c>
      <c r="D1820" s="407" t="s">
        <v>2949</v>
      </c>
      <c r="E1820" s="212" t="s">
        <v>2942</v>
      </c>
      <c r="F1820" s="182">
        <v>1.57</v>
      </c>
      <c r="G1820" s="313" t="s">
        <v>35</v>
      </c>
      <c r="H1820" s="839" t="s">
        <v>833</v>
      </c>
      <c r="I1820" s="144">
        <v>7.42</v>
      </c>
      <c r="J1820" s="144" t="s">
        <v>2372</v>
      </c>
      <c r="K1820" s="432" t="s">
        <v>2950</v>
      </c>
      <c r="L1820" s="432">
        <v>13301753333</v>
      </c>
      <c r="M1820" s="432">
        <v>22.26</v>
      </c>
      <c r="N1820" s="839">
        <v>51.92</v>
      </c>
      <c r="W1820" s="332"/>
      <c r="AB1820" s="98">
        <f t="shared" si="30"/>
        <v>-7.399999999999999</v>
      </c>
    </row>
    <row r="1821" spans="1:28" ht="13.5">
      <c r="A1821" s="144"/>
      <c r="B1821" s="144">
        <v>1780</v>
      </c>
      <c r="C1821" s="212" t="s">
        <v>2241</v>
      </c>
      <c r="D1821" s="410"/>
      <c r="E1821" s="212" t="s">
        <v>2942</v>
      </c>
      <c r="F1821" s="182">
        <v>1.57</v>
      </c>
      <c r="G1821" s="313" t="s">
        <v>35</v>
      </c>
      <c r="H1821" s="849"/>
      <c r="I1821" s="144">
        <v>7.42</v>
      </c>
      <c r="J1821" s="144" t="s">
        <v>2372</v>
      </c>
      <c r="K1821" s="435"/>
      <c r="L1821" s="435"/>
      <c r="M1821" s="435"/>
      <c r="N1821" s="435"/>
      <c r="W1821" s="355"/>
      <c r="AB1821" s="98">
        <f t="shared" si="30"/>
        <v>0</v>
      </c>
    </row>
    <row r="1822" spans="1:28" ht="13.5">
      <c r="A1822" s="144"/>
      <c r="B1822" s="144">
        <v>1781</v>
      </c>
      <c r="C1822" s="212" t="s">
        <v>2241</v>
      </c>
      <c r="D1822" s="413"/>
      <c r="E1822" s="212" t="s">
        <v>2942</v>
      </c>
      <c r="F1822" s="182">
        <v>1.57</v>
      </c>
      <c r="G1822" s="313" t="s">
        <v>35</v>
      </c>
      <c r="H1822" s="840"/>
      <c r="I1822" s="144">
        <v>7.42</v>
      </c>
      <c r="J1822" s="144" t="s">
        <v>2372</v>
      </c>
      <c r="K1822" s="433"/>
      <c r="L1822" s="433"/>
      <c r="M1822" s="433"/>
      <c r="N1822" s="433"/>
      <c r="W1822" s="356"/>
      <c r="AB1822" s="98">
        <f t="shared" si="30"/>
        <v>0</v>
      </c>
    </row>
    <row r="1823" spans="1:28" ht="13.5">
      <c r="A1823" s="373"/>
      <c r="B1823" s="144">
        <v>1782</v>
      </c>
      <c r="C1823" s="212" t="s">
        <v>2241</v>
      </c>
      <c r="D1823" s="736" t="s">
        <v>2951</v>
      </c>
      <c r="E1823" t="s">
        <v>1752</v>
      </c>
      <c r="F1823" s="854">
        <v>4</v>
      </c>
      <c r="G1823" s="369" t="s">
        <v>35</v>
      </c>
      <c r="H1823" s="855" t="s">
        <v>833</v>
      </c>
      <c r="I1823" s="854">
        <v>13.5</v>
      </c>
      <c r="J1823" s="373" t="s">
        <v>2952</v>
      </c>
      <c r="K1823" s="373" t="s">
        <v>2953</v>
      </c>
      <c r="L1823" s="373">
        <v>13901704060</v>
      </c>
      <c r="M1823" s="804">
        <v>49.77</v>
      </c>
      <c r="N1823" s="855">
        <v>99.56</v>
      </c>
      <c r="W1823" s="846" t="s">
        <v>2271</v>
      </c>
      <c r="AB1823" s="98">
        <f t="shared" si="30"/>
        <v>-0.01999999999999602</v>
      </c>
    </row>
    <row r="1824" spans="1:28" ht="13.5">
      <c r="A1824" s="373"/>
      <c r="B1824" s="144">
        <v>1783</v>
      </c>
      <c r="C1824" s="212" t="s">
        <v>2241</v>
      </c>
      <c r="D1824" s="831"/>
      <c r="E1824" t="s">
        <v>1752</v>
      </c>
      <c r="F1824" s="854">
        <v>4</v>
      </c>
      <c r="G1824" s="369" t="s">
        <v>35</v>
      </c>
      <c r="H1824" s="856"/>
      <c r="I1824" s="854">
        <v>13.5</v>
      </c>
      <c r="J1824" s="373" t="s">
        <v>2952</v>
      </c>
      <c r="K1824" s="373" t="s">
        <v>2953</v>
      </c>
      <c r="L1824" s="373">
        <v>13901704060</v>
      </c>
      <c r="M1824" s="807"/>
      <c r="N1824" s="807"/>
      <c r="W1824" s="847"/>
      <c r="AB1824" s="98">
        <f t="shared" si="30"/>
        <v>0</v>
      </c>
    </row>
    <row r="1825" spans="1:28" ht="13.5">
      <c r="A1825" s="373"/>
      <c r="B1825" s="144">
        <v>1784</v>
      </c>
      <c r="C1825" s="212" t="s">
        <v>2241</v>
      </c>
      <c r="D1825" s="831"/>
      <c r="E1825" t="s">
        <v>1752</v>
      </c>
      <c r="F1825" s="854">
        <v>4</v>
      </c>
      <c r="G1825" s="369" t="s">
        <v>35</v>
      </c>
      <c r="H1825" s="856"/>
      <c r="I1825" s="854">
        <v>13.5</v>
      </c>
      <c r="J1825" s="373" t="s">
        <v>2952</v>
      </c>
      <c r="K1825" s="373" t="s">
        <v>2953</v>
      </c>
      <c r="L1825" s="373">
        <v>13901704060</v>
      </c>
      <c r="M1825" s="807"/>
      <c r="N1825" s="807"/>
      <c r="W1825" s="847"/>
      <c r="AB1825" s="98">
        <f t="shared" si="30"/>
        <v>0</v>
      </c>
    </row>
    <row r="1826" spans="1:28" ht="13.5">
      <c r="A1826" s="373"/>
      <c r="B1826" s="144">
        <v>1785</v>
      </c>
      <c r="C1826" s="212" t="s">
        <v>2241</v>
      </c>
      <c r="D1826" s="824"/>
      <c r="E1826" t="s">
        <v>1752</v>
      </c>
      <c r="F1826" s="854">
        <v>4</v>
      </c>
      <c r="G1826" s="369" t="s">
        <v>35</v>
      </c>
      <c r="H1826" s="857"/>
      <c r="I1826" s="854">
        <v>13.5</v>
      </c>
      <c r="J1826" s="373" t="s">
        <v>2952</v>
      </c>
      <c r="K1826" s="373" t="s">
        <v>2953</v>
      </c>
      <c r="L1826" s="373">
        <v>13901704060</v>
      </c>
      <c r="M1826" s="806"/>
      <c r="N1826" s="806"/>
      <c r="W1826" s="848"/>
      <c r="AB1826" s="98">
        <f t="shared" si="30"/>
        <v>0</v>
      </c>
    </row>
    <row r="1827" spans="1:28" ht="13.5">
      <c r="A1827" s="373"/>
      <c r="B1827" s="144">
        <v>1786</v>
      </c>
      <c r="C1827" s="212" t="s">
        <v>2241</v>
      </c>
      <c r="D1827" s="736" t="s">
        <v>2954</v>
      </c>
      <c r="E1827" t="s">
        <v>2095</v>
      </c>
      <c r="F1827" s="854">
        <v>7</v>
      </c>
      <c r="G1827" s="369" t="s">
        <v>35</v>
      </c>
      <c r="H1827" s="855" t="s">
        <v>2710</v>
      </c>
      <c r="I1827" s="854">
        <v>18</v>
      </c>
      <c r="J1827" s="373" t="s">
        <v>2955</v>
      </c>
      <c r="K1827" s="373" t="s">
        <v>2956</v>
      </c>
      <c r="L1827" s="373">
        <v>13501904472</v>
      </c>
      <c r="M1827" s="804">
        <v>35.5</v>
      </c>
      <c r="N1827" s="855">
        <v>71</v>
      </c>
      <c r="W1827" s="846" t="s">
        <v>2957</v>
      </c>
      <c r="AB1827" s="98">
        <f t="shared" si="30"/>
        <v>0</v>
      </c>
    </row>
    <row r="1828" spans="1:28" ht="13.5">
      <c r="A1828" s="373"/>
      <c r="B1828" s="144">
        <v>1787</v>
      </c>
      <c r="C1828" s="212" t="s">
        <v>2241</v>
      </c>
      <c r="D1828" s="824"/>
      <c r="E1828" t="s">
        <v>2095</v>
      </c>
      <c r="F1828" s="854">
        <v>7</v>
      </c>
      <c r="G1828" s="369" t="s">
        <v>35</v>
      </c>
      <c r="H1828" s="857"/>
      <c r="I1828" s="854">
        <v>18</v>
      </c>
      <c r="J1828" s="373" t="s">
        <v>2955</v>
      </c>
      <c r="K1828" s="373" t="s">
        <v>2956</v>
      </c>
      <c r="L1828" s="373">
        <v>13501904472</v>
      </c>
      <c r="M1828" s="806"/>
      <c r="N1828" s="806"/>
      <c r="W1828" s="848"/>
      <c r="AB1828" s="98">
        <f t="shared" si="30"/>
        <v>0</v>
      </c>
    </row>
    <row r="1829" spans="1:28" ht="13.5">
      <c r="A1829" s="144"/>
      <c r="B1829" s="144">
        <v>1788</v>
      </c>
      <c r="C1829" s="212" t="s">
        <v>2241</v>
      </c>
      <c r="D1829" s="407" t="s">
        <v>2958</v>
      </c>
      <c r="E1829" t="s">
        <v>2959</v>
      </c>
      <c r="F1829" s="2">
        <v>7</v>
      </c>
      <c r="G1829" s="313" t="s">
        <v>35</v>
      </c>
      <c r="H1829" s="839" t="s">
        <v>1757</v>
      </c>
      <c r="I1829" s="144">
        <v>18</v>
      </c>
      <c r="J1829" s="144" t="s">
        <v>2960</v>
      </c>
      <c r="K1829" s="144" t="s">
        <v>2961</v>
      </c>
      <c r="L1829" s="144">
        <v>18930831909</v>
      </c>
      <c r="M1829" s="432">
        <v>54</v>
      </c>
      <c r="N1829" s="839">
        <v>111.5</v>
      </c>
      <c r="W1829" s="332"/>
      <c r="AB1829" s="98">
        <f t="shared" si="30"/>
        <v>-3.5</v>
      </c>
    </row>
    <row r="1830" spans="1:28" ht="13.5">
      <c r="A1830" s="144"/>
      <c r="B1830" s="144">
        <v>1789</v>
      </c>
      <c r="C1830" s="212" t="s">
        <v>2241</v>
      </c>
      <c r="D1830" s="410"/>
      <c r="E1830" t="s">
        <v>2959</v>
      </c>
      <c r="F1830" s="2">
        <v>7</v>
      </c>
      <c r="G1830" s="313" t="s">
        <v>35</v>
      </c>
      <c r="H1830" s="849"/>
      <c r="I1830" s="144">
        <v>18</v>
      </c>
      <c r="J1830" s="144" t="s">
        <v>2960</v>
      </c>
      <c r="K1830" s="144" t="s">
        <v>2961</v>
      </c>
      <c r="L1830" s="144">
        <v>18930831909</v>
      </c>
      <c r="M1830" s="435"/>
      <c r="N1830" s="435"/>
      <c r="W1830" s="355"/>
      <c r="AB1830" s="98">
        <f t="shared" si="30"/>
        <v>0</v>
      </c>
    </row>
    <row r="1831" spans="1:28" ht="13.5">
      <c r="A1831" s="144"/>
      <c r="B1831" s="144">
        <v>1790</v>
      </c>
      <c r="C1831" s="212" t="s">
        <v>2241</v>
      </c>
      <c r="D1831" s="413"/>
      <c r="E1831" t="s">
        <v>2959</v>
      </c>
      <c r="F1831" s="2">
        <v>7</v>
      </c>
      <c r="G1831" s="313" t="s">
        <v>35</v>
      </c>
      <c r="H1831" s="840"/>
      <c r="I1831" s="144">
        <v>18</v>
      </c>
      <c r="J1831" s="144" t="s">
        <v>2960</v>
      </c>
      <c r="K1831" s="144" t="s">
        <v>2961</v>
      </c>
      <c r="L1831" s="144">
        <v>18930831909</v>
      </c>
      <c r="M1831" s="433"/>
      <c r="N1831" s="433"/>
      <c r="W1831" s="356"/>
      <c r="AB1831" s="98">
        <f t="shared" si="30"/>
        <v>0</v>
      </c>
    </row>
    <row r="1832" spans="1:28" ht="13.5">
      <c r="A1832" s="144"/>
      <c r="B1832" s="144">
        <v>1791</v>
      </c>
      <c r="C1832" s="212" t="s">
        <v>2241</v>
      </c>
      <c r="D1832" s="407" t="s">
        <v>2962</v>
      </c>
      <c r="E1832" t="s">
        <v>2963</v>
      </c>
      <c r="F1832" s="182">
        <v>2.28</v>
      </c>
      <c r="G1832" s="313" t="s">
        <v>35</v>
      </c>
      <c r="H1832" s="839" t="s">
        <v>170</v>
      </c>
      <c r="I1832" s="144">
        <v>9.2</v>
      </c>
      <c r="J1832" s="144" t="s">
        <v>2964</v>
      </c>
      <c r="K1832" s="144" t="s">
        <v>2965</v>
      </c>
      <c r="L1832" s="144">
        <v>13310190501</v>
      </c>
      <c r="M1832" s="432">
        <v>18.4</v>
      </c>
      <c r="N1832" s="839">
        <v>47</v>
      </c>
      <c r="W1832" s="332"/>
      <c r="AB1832" s="98">
        <f t="shared" si="30"/>
        <v>-10.200000000000003</v>
      </c>
    </row>
    <row r="1833" spans="1:28" ht="13.5">
      <c r="A1833" s="144"/>
      <c r="B1833" s="144">
        <v>1792</v>
      </c>
      <c r="C1833" s="212" t="s">
        <v>2241</v>
      </c>
      <c r="D1833" s="413"/>
      <c r="E1833" t="s">
        <v>2963</v>
      </c>
      <c r="F1833" s="182">
        <v>2.28</v>
      </c>
      <c r="G1833" s="313" t="s">
        <v>35</v>
      </c>
      <c r="H1833" s="840"/>
      <c r="I1833" s="144">
        <v>9.2</v>
      </c>
      <c r="J1833" s="144" t="s">
        <v>2964</v>
      </c>
      <c r="K1833" s="144" t="s">
        <v>2965</v>
      </c>
      <c r="L1833" s="144">
        <v>13310190501</v>
      </c>
      <c r="M1833" s="433"/>
      <c r="N1833" s="433"/>
      <c r="W1833" s="356"/>
      <c r="AB1833" s="98">
        <f t="shared" si="30"/>
        <v>0</v>
      </c>
    </row>
    <row r="1834" spans="1:28" ht="24" customHeight="1">
      <c r="A1834" s="144"/>
      <c r="B1834" s="144">
        <v>1793</v>
      </c>
      <c r="C1834" s="212" t="s">
        <v>2241</v>
      </c>
      <c r="D1834" s="407" t="s">
        <v>2966</v>
      </c>
      <c r="E1834" s="212" t="s">
        <v>2967</v>
      </c>
      <c r="F1834" s="182">
        <v>4</v>
      </c>
      <c r="G1834" s="313" t="s">
        <v>35</v>
      </c>
      <c r="H1834" s="839" t="s">
        <v>2938</v>
      </c>
      <c r="I1834" s="922">
        <v>13.5</v>
      </c>
      <c r="J1834" s="924" t="s">
        <v>2968</v>
      </c>
      <c r="K1834" s="144" t="s">
        <v>2969</v>
      </c>
      <c r="L1834" s="144">
        <v>18901607697</v>
      </c>
      <c r="M1834" s="144">
        <v>54</v>
      </c>
      <c r="N1834" s="839">
        <v>260</v>
      </c>
      <c r="W1834" s="332"/>
      <c r="AB1834" s="98">
        <f aca="true" t="shared" si="31" ref="AB1834:AB1897">M1834*2-N1834</f>
        <v>-152</v>
      </c>
    </row>
    <row r="1835" spans="1:28" ht="24" customHeight="1">
      <c r="A1835" s="433"/>
      <c r="B1835" s="144">
        <v>1794</v>
      </c>
      <c r="C1835" s="212" t="s">
        <v>2241</v>
      </c>
      <c r="D1835" s="410"/>
      <c r="E1835" s="212" t="s">
        <v>2967</v>
      </c>
      <c r="F1835" s="182">
        <v>4</v>
      </c>
      <c r="G1835" s="313" t="s">
        <v>35</v>
      </c>
      <c r="H1835" s="849"/>
      <c r="I1835" s="922">
        <v>13.5</v>
      </c>
      <c r="J1835" s="924" t="s">
        <v>2968</v>
      </c>
      <c r="K1835" s="144" t="s">
        <v>2969</v>
      </c>
      <c r="L1835" s="144">
        <v>18901607697</v>
      </c>
      <c r="M1835" s="144"/>
      <c r="N1835" s="435"/>
      <c r="W1835" s="355"/>
      <c r="AB1835" s="98">
        <f t="shared" si="31"/>
        <v>0</v>
      </c>
    </row>
    <row r="1836" spans="1:28" ht="24" customHeight="1">
      <c r="A1836" s="433"/>
      <c r="B1836" s="144">
        <v>1795</v>
      </c>
      <c r="C1836" s="212" t="s">
        <v>2241</v>
      </c>
      <c r="D1836" s="410"/>
      <c r="E1836" s="212" t="s">
        <v>2967</v>
      </c>
      <c r="F1836" s="182">
        <v>4</v>
      </c>
      <c r="G1836" s="313" t="s">
        <v>35</v>
      </c>
      <c r="H1836" s="849"/>
      <c r="I1836" s="922">
        <v>13.5</v>
      </c>
      <c r="J1836" s="924" t="s">
        <v>2968</v>
      </c>
      <c r="K1836" s="144" t="s">
        <v>2969</v>
      </c>
      <c r="L1836" s="144">
        <v>18901607697</v>
      </c>
      <c r="M1836" s="144"/>
      <c r="N1836" s="435"/>
      <c r="W1836" s="355"/>
      <c r="AB1836" s="98">
        <f t="shared" si="31"/>
        <v>0</v>
      </c>
    </row>
    <row r="1837" spans="1:28" ht="24" customHeight="1">
      <c r="A1837" s="433"/>
      <c r="B1837" s="144">
        <v>1796</v>
      </c>
      <c r="C1837" s="212" t="s">
        <v>2241</v>
      </c>
      <c r="D1837" s="413"/>
      <c r="E1837" s="212" t="s">
        <v>2967</v>
      </c>
      <c r="F1837" s="182">
        <v>4</v>
      </c>
      <c r="G1837" s="313" t="s">
        <v>35</v>
      </c>
      <c r="H1837" s="840"/>
      <c r="I1837" s="922">
        <v>13.5</v>
      </c>
      <c r="J1837" s="924" t="s">
        <v>2968</v>
      </c>
      <c r="K1837" s="144" t="s">
        <v>2969</v>
      </c>
      <c r="L1837" s="144">
        <v>18901607697</v>
      </c>
      <c r="M1837" s="144"/>
      <c r="N1837" s="433"/>
      <c r="W1837" s="356"/>
      <c r="AB1837" s="98">
        <f t="shared" si="31"/>
        <v>0</v>
      </c>
    </row>
    <row r="1838" spans="1:28" ht="13.5">
      <c r="A1838" s="806"/>
      <c r="B1838" s="144">
        <v>1797</v>
      </c>
      <c r="C1838" s="212" t="s">
        <v>2241</v>
      </c>
      <c r="D1838" s="736" t="s">
        <v>2970</v>
      </c>
      <c r="E1838" s="573" t="s">
        <v>2971</v>
      </c>
      <c r="F1838" s="854">
        <v>1.71</v>
      </c>
      <c r="G1838" s="369" t="s">
        <v>35</v>
      </c>
      <c r="H1838" s="856" t="s">
        <v>1671</v>
      </c>
      <c r="I1838" s="854">
        <v>7.77</v>
      </c>
      <c r="J1838" s="373" t="s">
        <v>2972</v>
      </c>
      <c r="K1838" s="373" t="s">
        <v>2973</v>
      </c>
      <c r="L1838" s="373">
        <v>13482821915</v>
      </c>
      <c r="M1838" s="804">
        <v>15.5</v>
      </c>
      <c r="N1838" s="804">
        <v>31</v>
      </c>
      <c r="W1838" s="847" t="s">
        <v>2974</v>
      </c>
      <c r="AB1838" s="98">
        <f t="shared" si="31"/>
        <v>0</v>
      </c>
    </row>
    <row r="1839" spans="1:28" ht="13.5">
      <c r="A1839" s="801"/>
      <c r="B1839" s="144">
        <v>1798</v>
      </c>
      <c r="C1839" s="212" t="s">
        <v>2241</v>
      </c>
      <c r="D1839" s="824"/>
      <c r="E1839" s="573" t="s">
        <v>2971</v>
      </c>
      <c r="F1839" s="854">
        <v>1.71</v>
      </c>
      <c r="G1839" s="369" t="s">
        <v>35</v>
      </c>
      <c r="H1839" s="857"/>
      <c r="I1839" s="854">
        <v>7.77</v>
      </c>
      <c r="J1839" s="373" t="s">
        <v>2972</v>
      </c>
      <c r="K1839" s="373" t="s">
        <v>2973</v>
      </c>
      <c r="L1839" s="373">
        <v>13482821915</v>
      </c>
      <c r="M1839" s="806"/>
      <c r="N1839" s="806"/>
      <c r="W1839" s="848"/>
      <c r="AB1839" s="98">
        <f t="shared" si="31"/>
        <v>0</v>
      </c>
    </row>
    <row r="1840" spans="1:28" ht="24">
      <c r="A1840" s="144">
        <v>30</v>
      </c>
      <c r="B1840" s="144">
        <v>1799</v>
      </c>
      <c r="C1840" s="212" t="s">
        <v>2241</v>
      </c>
      <c r="D1840" s="407" t="s">
        <v>2975</v>
      </c>
      <c r="E1840" s="212" t="s">
        <v>2976</v>
      </c>
      <c r="F1840" s="182">
        <v>2.5</v>
      </c>
      <c r="G1840" s="313" t="s">
        <v>35</v>
      </c>
      <c r="H1840" s="906"/>
      <c r="I1840" s="144">
        <v>9.75</v>
      </c>
      <c r="J1840" s="313" t="s">
        <v>2977</v>
      </c>
      <c r="K1840" s="144" t="s">
        <v>2978</v>
      </c>
      <c r="L1840" s="313">
        <v>13816524962</v>
      </c>
      <c r="M1840" s="432">
        <f>SUM(I1840:I1842)</f>
        <v>29.25</v>
      </c>
      <c r="N1840" s="839">
        <v>58.5</v>
      </c>
      <c r="W1840" s="313"/>
      <c r="AB1840" s="98">
        <f t="shared" si="31"/>
        <v>0</v>
      </c>
    </row>
    <row r="1841" spans="1:28" ht="24">
      <c r="A1841" s="144">
        <v>31</v>
      </c>
      <c r="B1841" s="144">
        <v>1800</v>
      </c>
      <c r="C1841" s="212" t="s">
        <v>2241</v>
      </c>
      <c r="D1841" s="410"/>
      <c r="E1841" s="212" t="s">
        <v>2976</v>
      </c>
      <c r="F1841" s="182">
        <v>2.5</v>
      </c>
      <c r="G1841" s="313" t="s">
        <v>35</v>
      </c>
      <c r="H1841" s="914"/>
      <c r="I1841" s="144">
        <v>9.75</v>
      </c>
      <c r="J1841" s="313" t="s">
        <v>2977</v>
      </c>
      <c r="K1841" s="144" t="s">
        <v>2978</v>
      </c>
      <c r="L1841" s="313">
        <v>13816524962</v>
      </c>
      <c r="M1841" s="435"/>
      <c r="N1841" s="914"/>
      <c r="W1841" s="313"/>
      <c r="AB1841" s="98">
        <f t="shared" si="31"/>
        <v>0</v>
      </c>
    </row>
    <row r="1842" spans="1:28" ht="24">
      <c r="A1842" s="144">
        <v>32</v>
      </c>
      <c r="B1842" s="144">
        <v>1801</v>
      </c>
      <c r="C1842" s="212" t="s">
        <v>2241</v>
      </c>
      <c r="D1842" s="413"/>
      <c r="E1842" s="212" t="s">
        <v>2976</v>
      </c>
      <c r="F1842" s="182">
        <v>2.5</v>
      </c>
      <c r="G1842" s="313" t="s">
        <v>35</v>
      </c>
      <c r="H1842" s="907"/>
      <c r="I1842" s="144">
        <v>9.75</v>
      </c>
      <c r="J1842" s="313" t="s">
        <v>2977</v>
      </c>
      <c r="K1842" s="144" t="s">
        <v>2978</v>
      </c>
      <c r="L1842" s="313">
        <v>13816524962</v>
      </c>
      <c r="M1842" s="433"/>
      <c r="N1842" s="907"/>
      <c r="W1842" s="313"/>
      <c r="AB1842" s="98">
        <f t="shared" si="31"/>
        <v>0</v>
      </c>
    </row>
    <row r="1843" spans="1:28" ht="60">
      <c r="A1843" s="362">
        <v>1</v>
      </c>
      <c r="B1843" s="144">
        <v>1802</v>
      </c>
      <c r="C1843" s="212" t="s">
        <v>2241</v>
      </c>
      <c r="D1843" s="211" t="s">
        <v>2979</v>
      </c>
      <c r="E1843" s="211" t="s">
        <v>762</v>
      </c>
      <c r="F1843" s="182">
        <v>4</v>
      </c>
      <c r="G1843" s="313" t="s">
        <v>2980</v>
      </c>
      <c r="H1843" s="222" t="s">
        <v>170</v>
      </c>
      <c r="I1843" s="222">
        <v>13.5</v>
      </c>
      <c r="J1843" s="313" t="s">
        <v>2981</v>
      </c>
      <c r="K1843" s="144" t="s">
        <v>2982</v>
      </c>
      <c r="L1843" s="144">
        <v>13601903692</v>
      </c>
      <c r="M1843" s="144">
        <v>13.5</v>
      </c>
      <c r="N1843" s="222">
        <v>34</v>
      </c>
      <c r="AB1843" s="98">
        <f t="shared" si="31"/>
        <v>-7</v>
      </c>
    </row>
    <row r="1844" spans="1:28" ht="13.5">
      <c r="A1844" s="373"/>
      <c r="B1844" s="144">
        <v>1803</v>
      </c>
      <c r="C1844" s="212" t="s">
        <v>2241</v>
      </c>
      <c r="D1844" s="368" t="s">
        <v>2983</v>
      </c>
      <c r="E1844" s="368" t="s">
        <v>2984</v>
      </c>
      <c r="F1844" s="854">
        <v>10.8</v>
      </c>
      <c r="G1844" t="s">
        <v>35</v>
      </c>
      <c r="H1844" s="919">
        <v>43807</v>
      </c>
      <c r="I1844" s="854">
        <v>23.7</v>
      </c>
      <c r="J1844" s="191" t="s">
        <v>2985</v>
      </c>
      <c r="K1844" s="191" t="s">
        <v>2986</v>
      </c>
      <c r="L1844" s="369">
        <v>15800301286</v>
      </c>
      <c r="M1844" s="804">
        <v>40.37</v>
      </c>
      <c r="N1844" s="854">
        <v>80.74</v>
      </c>
      <c r="W1844" t="s">
        <v>2271</v>
      </c>
      <c r="AB1844" s="98">
        <f t="shared" si="31"/>
        <v>0</v>
      </c>
    </row>
    <row r="1845" spans="1:28" ht="13.5">
      <c r="A1845" s="373"/>
      <c r="B1845" s="144">
        <v>1804</v>
      </c>
      <c r="C1845" s="212" t="s">
        <v>2241</v>
      </c>
      <c r="D1845" s="368"/>
      <c r="E1845" s="368" t="s">
        <v>2984</v>
      </c>
      <c r="F1845" s="854">
        <v>10.8</v>
      </c>
      <c r="G1845"/>
      <c r="H1845" s="919">
        <v>43807</v>
      </c>
      <c r="I1845" s="854">
        <v>23.7</v>
      </c>
      <c r="J1845" s="191"/>
      <c r="K1845" s="191"/>
      <c r="L1845" s="369"/>
      <c r="M1845" s="806"/>
      <c r="N1845" s="854"/>
      <c r="AB1845" s="98">
        <f t="shared" si="31"/>
        <v>0</v>
      </c>
    </row>
    <row r="1846" spans="1:28" ht="13.5">
      <c r="A1846" s="144"/>
      <c r="B1846" s="144">
        <v>1805</v>
      </c>
      <c r="C1846" s="212" t="s">
        <v>2241</v>
      </c>
      <c r="D1846" s="407" t="s">
        <v>2987</v>
      </c>
      <c r="E1846" s="211" t="s">
        <v>2988</v>
      </c>
      <c r="F1846" s="182">
        <v>0.83</v>
      </c>
      <c r="G1846" s="313" t="s">
        <v>69</v>
      </c>
      <c r="H1846" s="869">
        <v>43753</v>
      </c>
      <c r="I1846" s="144">
        <v>4.98</v>
      </c>
      <c r="J1846" s="332" t="s">
        <v>2989</v>
      </c>
      <c r="K1846" s="432" t="s">
        <v>2990</v>
      </c>
      <c r="L1846" s="432">
        <v>13636358270</v>
      </c>
      <c r="M1846" s="432">
        <f>SUM(I1846:I1847)</f>
        <v>9.96</v>
      </c>
      <c r="N1846" s="839">
        <v>34.8</v>
      </c>
      <c r="W1846" s="332"/>
      <c r="AB1846" s="98">
        <f t="shared" si="31"/>
        <v>-14.879999999999995</v>
      </c>
    </row>
    <row r="1847" spans="1:28" ht="13.5">
      <c r="A1847" s="144"/>
      <c r="B1847" s="144">
        <v>1806</v>
      </c>
      <c r="C1847" s="212" t="s">
        <v>2241</v>
      </c>
      <c r="D1847" s="413"/>
      <c r="E1847" s="211" t="s">
        <v>2988</v>
      </c>
      <c r="F1847" s="182">
        <v>0.83</v>
      </c>
      <c r="G1847" s="313" t="s">
        <v>69</v>
      </c>
      <c r="H1847" s="869">
        <v>43753</v>
      </c>
      <c r="I1847" s="144">
        <v>4.98</v>
      </c>
      <c r="J1847" s="356"/>
      <c r="K1847" s="433"/>
      <c r="L1847" s="433"/>
      <c r="M1847" s="433"/>
      <c r="N1847" s="840"/>
      <c r="W1847" s="356"/>
      <c r="AB1847" s="98">
        <f t="shared" si="31"/>
        <v>0</v>
      </c>
    </row>
    <row r="1848" spans="1:28" ht="13.5">
      <c r="A1848" s="144"/>
      <c r="B1848" s="144">
        <v>1807</v>
      </c>
      <c r="C1848" s="212" t="s">
        <v>2241</v>
      </c>
      <c r="D1848" s="407" t="s">
        <v>2991</v>
      </c>
      <c r="E1848" s="211" t="s">
        <v>2992</v>
      </c>
      <c r="F1848" s="182">
        <v>1.3</v>
      </c>
      <c r="G1848" s="313" t="s">
        <v>69</v>
      </c>
      <c r="H1848" s="866">
        <v>43799</v>
      </c>
      <c r="I1848" s="839">
        <v>13.5</v>
      </c>
      <c r="J1848" s="332" t="s">
        <v>2993</v>
      </c>
      <c r="K1848" s="432" t="s">
        <v>2994</v>
      </c>
      <c r="L1848" s="432">
        <v>18116118593</v>
      </c>
      <c r="M1848" s="432">
        <v>27</v>
      </c>
      <c r="N1848" s="839">
        <v>66.4</v>
      </c>
      <c r="W1848" s="355"/>
      <c r="AB1848" s="98">
        <f t="shared" si="31"/>
        <v>-12.400000000000006</v>
      </c>
    </row>
    <row r="1849" spans="1:28" ht="13.5">
      <c r="A1849" s="144"/>
      <c r="B1849" s="144">
        <v>1808</v>
      </c>
      <c r="C1849" s="212" t="s">
        <v>2241</v>
      </c>
      <c r="D1849" s="413"/>
      <c r="E1849" s="211" t="s">
        <v>2995</v>
      </c>
      <c r="F1849" s="182">
        <v>1.3</v>
      </c>
      <c r="G1849" s="313" t="s">
        <v>69</v>
      </c>
      <c r="H1849" s="868"/>
      <c r="I1849" s="840">
        <v>13.5</v>
      </c>
      <c r="J1849" s="356"/>
      <c r="K1849" s="433"/>
      <c r="L1849" s="433"/>
      <c r="M1849" s="433"/>
      <c r="N1849" s="840"/>
      <c r="W1849" s="356"/>
      <c r="AB1849" s="98">
        <f t="shared" si="31"/>
        <v>0</v>
      </c>
    </row>
    <row r="1850" spans="1:28" ht="36">
      <c r="A1850" s="144"/>
      <c r="B1850" s="144">
        <v>1809</v>
      </c>
      <c r="C1850" s="212" t="s">
        <v>2241</v>
      </c>
      <c r="D1850" s="211" t="s">
        <v>2996</v>
      </c>
      <c r="E1850" s="211" t="s">
        <v>2997</v>
      </c>
      <c r="F1850" s="182">
        <v>0.65</v>
      </c>
      <c r="G1850" s="313" t="s">
        <v>69</v>
      </c>
      <c r="H1850" s="222" t="s">
        <v>2998</v>
      </c>
      <c r="I1850" s="222">
        <v>3.9</v>
      </c>
      <c r="J1850" s="313" t="s">
        <v>2999</v>
      </c>
      <c r="K1850" s="144" t="s">
        <v>3000</v>
      </c>
      <c r="L1850" s="144">
        <v>18717751319</v>
      </c>
      <c r="M1850" s="432">
        <v>6.9</v>
      </c>
      <c r="N1850" s="222">
        <v>48.6</v>
      </c>
      <c r="W1850" s="313"/>
      <c r="AB1850" s="98">
        <f t="shared" si="31"/>
        <v>-34.8</v>
      </c>
    </row>
    <row r="1851" spans="1:28" ht="24">
      <c r="A1851" s="144"/>
      <c r="B1851" s="144">
        <v>1810</v>
      </c>
      <c r="C1851" s="212" t="s">
        <v>2241</v>
      </c>
      <c r="D1851" s="211" t="s">
        <v>3001</v>
      </c>
      <c r="E1851" s="211" t="s">
        <v>3002</v>
      </c>
      <c r="F1851" s="182">
        <v>0.5</v>
      </c>
      <c r="G1851" s="313" t="s">
        <v>939</v>
      </c>
      <c r="H1851" s="920" t="s">
        <v>1766</v>
      </c>
      <c r="I1851" s="222">
        <v>3</v>
      </c>
      <c r="J1851" s="313" t="s">
        <v>3003</v>
      </c>
      <c r="K1851" s="144" t="s">
        <v>3004</v>
      </c>
      <c r="L1851" s="144">
        <v>13061990928</v>
      </c>
      <c r="M1851" s="433"/>
      <c r="N1851" s="222">
        <v>23.6</v>
      </c>
      <c r="AB1851" s="98">
        <f t="shared" si="31"/>
        <v>-23.6</v>
      </c>
    </row>
    <row r="1852" spans="1:28" ht="24">
      <c r="A1852" s="144"/>
      <c r="B1852" s="144">
        <v>1811</v>
      </c>
      <c r="C1852" s="212" t="s">
        <v>2241</v>
      </c>
      <c r="D1852" s="407" t="s">
        <v>3005</v>
      </c>
      <c r="E1852" s="212" t="s">
        <v>3006</v>
      </c>
      <c r="F1852" s="182">
        <v>35</v>
      </c>
      <c r="G1852" s="313" t="s">
        <v>3007</v>
      </c>
      <c r="H1852" t="s">
        <v>3008</v>
      </c>
      <c r="I1852" s="144">
        <v>60</v>
      </c>
      <c r="J1852" s="332" t="s">
        <v>3009</v>
      </c>
      <c r="K1852" s="432" t="s">
        <v>3010</v>
      </c>
      <c r="L1852" s="432">
        <v>13501929015</v>
      </c>
      <c r="M1852" s="432">
        <f>SUM(I1852:I1858)</f>
        <v>390</v>
      </c>
      <c r="N1852" s="46">
        <v>932.57</v>
      </c>
      <c r="W1852" s="332"/>
      <c r="AB1852" s="98">
        <f t="shared" si="31"/>
        <v>-152.57000000000005</v>
      </c>
    </row>
    <row r="1853" spans="1:28" ht="24">
      <c r="A1853" s="144"/>
      <c r="B1853" s="144">
        <v>1812</v>
      </c>
      <c r="C1853" s="212" t="s">
        <v>2241</v>
      </c>
      <c r="D1853" s="410"/>
      <c r="E1853" s="212" t="s">
        <v>3011</v>
      </c>
      <c r="F1853" s="182">
        <v>35</v>
      </c>
      <c r="G1853" s="313" t="s">
        <v>3007</v>
      </c>
      <c r="H1853" s="921"/>
      <c r="I1853" s="144">
        <v>60</v>
      </c>
      <c r="J1853" s="355"/>
      <c r="K1853" s="435"/>
      <c r="L1853" s="435"/>
      <c r="M1853" s="435"/>
      <c r="N1853" s="46"/>
      <c r="W1853" s="355"/>
      <c r="AB1853" s="98">
        <f t="shared" si="31"/>
        <v>0</v>
      </c>
    </row>
    <row r="1854" spans="1:28" ht="24">
      <c r="A1854" s="144"/>
      <c r="B1854" s="144">
        <v>1813</v>
      </c>
      <c r="C1854" s="212" t="s">
        <v>2241</v>
      </c>
      <c r="D1854" s="410"/>
      <c r="E1854" s="212" t="s">
        <v>3012</v>
      </c>
      <c r="F1854" s="182">
        <v>50</v>
      </c>
      <c r="G1854" s="313" t="s">
        <v>3013</v>
      </c>
      <c r="H1854" s="921"/>
      <c r="I1854" s="144">
        <v>82.5</v>
      </c>
      <c r="J1854" s="355"/>
      <c r="K1854" s="435"/>
      <c r="L1854" s="435"/>
      <c r="M1854" s="435"/>
      <c r="N1854" s="46"/>
      <c r="W1854" s="355"/>
      <c r="AB1854" s="98">
        <f t="shared" si="31"/>
        <v>0</v>
      </c>
    </row>
    <row r="1855" spans="1:28" ht="24">
      <c r="A1855" s="144"/>
      <c r="B1855" s="144">
        <v>1814</v>
      </c>
      <c r="C1855" s="212" t="s">
        <v>2241</v>
      </c>
      <c r="D1855" s="410"/>
      <c r="E1855" s="212" t="s">
        <v>3012</v>
      </c>
      <c r="F1855" s="182">
        <v>50</v>
      </c>
      <c r="G1855" s="313" t="s">
        <v>3013</v>
      </c>
      <c r="H1855" s="921"/>
      <c r="I1855" s="144">
        <v>82.5</v>
      </c>
      <c r="J1855" s="355"/>
      <c r="K1855" s="435"/>
      <c r="L1855" s="435"/>
      <c r="M1855" s="435"/>
      <c r="N1855" s="46"/>
      <c r="W1855" s="355"/>
      <c r="AB1855" s="98">
        <f t="shared" si="31"/>
        <v>0</v>
      </c>
    </row>
    <row r="1856" spans="1:28" ht="24">
      <c r="A1856" s="144"/>
      <c r="B1856" s="144">
        <v>1815</v>
      </c>
      <c r="C1856" s="212" t="s">
        <v>2241</v>
      </c>
      <c r="D1856" s="410"/>
      <c r="E1856" s="212" t="s">
        <v>3011</v>
      </c>
      <c r="F1856" s="182">
        <v>35</v>
      </c>
      <c r="G1856" s="313" t="s">
        <v>3013</v>
      </c>
      <c r="H1856" s="921"/>
      <c r="I1856" s="144">
        <v>60</v>
      </c>
      <c r="J1856" s="355"/>
      <c r="K1856" s="435"/>
      <c r="L1856" s="435"/>
      <c r="M1856" s="435"/>
      <c r="N1856" s="46"/>
      <c r="W1856" s="355"/>
      <c r="AB1856" s="98">
        <f t="shared" si="31"/>
        <v>0</v>
      </c>
    </row>
    <row r="1857" spans="1:28" ht="13.5" customHeight="1">
      <c r="A1857" s="144"/>
      <c r="B1857" s="144">
        <v>1816</v>
      </c>
      <c r="C1857" s="212" t="s">
        <v>2241</v>
      </c>
      <c r="D1857" s="410"/>
      <c r="E1857" s="212" t="s">
        <v>3014</v>
      </c>
      <c r="F1857" s="182">
        <v>10</v>
      </c>
      <c r="G1857" s="332" t="s">
        <v>3015</v>
      </c>
      <c r="H1857" s="921"/>
      <c r="I1857" s="144">
        <v>22.5</v>
      </c>
      <c r="J1857" s="355"/>
      <c r="K1857" s="435"/>
      <c r="L1857" s="435"/>
      <c r="M1857" s="435"/>
      <c r="N1857" s="46"/>
      <c r="W1857" s="355"/>
      <c r="AB1857" s="98">
        <f t="shared" si="31"/>
        <v>0</v>
      </c>
    </row>
    <row r="1858" spans="1:28" ht="13.5">
      <c r="A1858" s="144"/>
      <c r="B1858" s="144">
        <v>1817</v>
      </c>
      <c r="C1858" s="212" t="s">
        <v>2241</v>
      </c>
      <c r="D1858" s="413"/>
      <c r="E1858" s="212" t="s">
        <v>3014</v>
      </c>
      <c r="F1858" s="182">
        <v>10</v>
      </c>
      <c r="G1858" s="356"/>
      <c r="H1858" s="905"/>
      <c r="I1858" s="144">
        <v>22.5</v>
      </c>
      <c r="J1858" s="356"/>
      <c r="K1858" s="433"/>
      <c r="L1858" s="433"/>
      <c r="M1858" s="433"/>
      <c r="N1858" s="46"/>
      <c r="W1858" s="356"/>
      <c r="AB1858" s="98">
        <f t="shared" si="31"/>
        <v>0</v>
      </c>
    </row>
    <row r="1859" spans="1:28" ht="13.5" customHeight="1">
      <c r="A1859" s="362"/>
      <c r="B1859" s="144">
        <v>1818</v>
      </c>
      <c r="C1859" s="212" t="s">
        <v>2241</v>
      </c>
      <c r="D1859" s="925" t="s">
        <v>3016</v>
      </c>
      <c r="E1859" t="s">
        <v>3017</v>
      </c>
      <c r="F1859" s="182">
        <v>10</v>
      </c>
      <c r="G1859" s="313" t="s">
        <v>35</v>
      </c>
      <c r="H1859" s="839" t="s">
        <v>1013</v>
      </c>
      <c r="I1859" s="144">
        <v>22.5</v>
      </c>
      <c r="J1859" s="936" t="s">
        <v>3018</v>
      </c>
      <c r="K1859" s="936" t="s">
        <v>3019</v>
      </c>
      <c r="L1859" s="936">
        <v>18221293768</v>
      </c>
      <c r="M1859" s="432">
        <v>81</v>
      </c>
      <c r="N1859" s="839">
        <v>216.2</v>
      </c>
      <c r="AB1859" s="98">
        <f t="shared" si="31"/>
        <v>-54.19999999999999</v>
      </c>
    </row>
    <row r="1860" spans="1:28" ht="13.5">
      <c r="A1860" s="362"/>
      <c r="B1860" s="144">
        <v>1819</v>
      </c>
      <c r="C1860" s="212" t="s">
        <v>2241</v>
      </c>
      <c r="D1860" s="926"/>
      <c r="E1860" t="s">
        <v>3020</v>
      </c>
      <c r="F1860" s="182">
        <v>8</v>
      </c>
      <c r="G1860" s="313" t="s">
        <v>35</v>
      </c>
      <c r="H1860" s="849"/>
      <c r="I1860" s="144">
        <v>19.5</v>
      </c>
      <c r="J1860" s="936" t="s">
        <v>3018</v>
      </c>
      <c r="K1860" s="936" t="s">
        <v>3019</v>
      </c>
      <c r="L1860" s="936">
        <v>18221293768</v>
      </c>
      <c r="M1860" s="435"/>
      <c r="N1860" s="849"/>
      <c r="AB1860" s="98">
        <f t="shared" si="31"/>
        <v>0</v>
      </c>
    </row>
    <row r="1861" spans="1:28" ht="13.5">
      <c r="A1861" s="362"/>
      <c r="B1861" s="144">
        <v>1820</v>
      </c>
      <c r="C1861" s="212" t="s">
        <v>2241</v>
      </c>
      <c r="D1861" s="926"/>
      <c r="E1861" t="s">
        <v>3020</v>
      </c>
      <c r="F1861" s="182">
        <v>8</v>
      </c>
      <c r="G1861" s="313" t="s">
        <v>35</v>
      </c>
      <c r="H1861" s="849"/>
      <c r="I1861" s="144">
        <v>19.5</v>
      </c>
      <c r="J1861" s="936" t="s">
        <v>3018</v>
      </c>
      <c r="K1861" s="936" t="s">
        <v>3019</v>
      </c>
      <c r="L1861" s="936">
        <v>18221293768</v>
      </c>
      <c r="M1861" s="435"/>
      <c r="N1861" s="849"/>
      <c r="AB1861" s="98">
        <f t="shared" si="31"/>
        <v>0</v>
      </c>
    </row>
    <row r="1862" spans="1:28" ht="13.5">
      <c r="A1862" s="362"/>
      <c r="B1862" s="144">
        <v>1821</v>
      </c>
      <c r="C1862" s="212" t="s">
        <v>2241</v>
      </c>
      <c r="D1862" s="927"/>
      <c r="E1862" t="s">
        <v>3021</v>
      </c>
      <c r="F1862" s="182">
        <v>6</v>
      </c>
      <c r="G1862" s="313" t="s">
        <v>35</v>
      </c>
      <c r="H1862" s="840"/>
      <c r="I1862" s="144">
        <v>19.5</v>
      </c>
      <c r="J1862" s="936" t="s">
        <v>3018</v>
      </c>
      <c r="K1862" s="936" t="s">
        <v>3019</v>
      </c>
      <c r="L1862" s="936">
        <v>18221293768</v>
      </c>
      <c r="M1862" s="433"/>
      <c r="N1862" s="840"/>
      <c r="AB1862" s="98">
        <f t="shared" si="31"/>
        <v>0</v>
      </c>
    </row>
    <row r="1863" spans="1:28" ht="13.5" customHeight="1">
      <c r="A1863" s="309"/>
      <c r="B1863" s="144">
        <v>1822</v>
      </c>
      <c r="C1863" s="212" t="s">
        <v>2241</v>
      </c>
      <c r="D1863" s="925" t="s">
        <v>3022</v>
      </c>
      <c r="E1863" t="s">
        <v>1388</v>
      </c>
      <c r="F1863" s="182">
        <v>4</v>
      </c>
      <c r="G1863" s="313" t="s">
        <v>35</v>
      </c>
      <c r="H1863" s="332" t="s">
        <v>2087</v>
      </c>
      <c r="I1863" s="313">
        <v>13.5</v>
      </c>
      <c r="J1863" s="332" t="s">
        <v>3023</v>
      </c>
      <c r="K1863" s="332" t="s">
        <v>3024</v>
      </c>
      <c r="L1863" s="332">
        <v>15862856187</v>
      </c>
      <c r="M1863" s="332">
        <v>54</v>
      </c>
      <c r="N1863" s="332">
        <v>153</v>
      </c>
      <c r="AB1863" s="98">
        <f t="shared" si="31"/>
        <v>-45</v>
      </c>
    </row>
    <row r="1864" spans="1:28" ht="13.5">
      <c r="A1864" s="309"/>
      <c r="B1864" s="144">
        <v>1823</v>
      </c>
      <c r="C1864" s="212" t="s">
        <v>2241</v>
      </c>
      <c r="D1864" s="926"/>
      <c r="E1864" t="s">
        <v>1388</v>
      </c>
      <c r="F1864" s="182">
        <v>4</v>
      </c>
      <c r="G1864" s="313" t="s">
        <v>35</v>
      </c>
      <c r="H1864" s="355"/>
      <c r="I1864" s="313">
        <v>13.5</v>
      </c>
      <c r="J1864" s="355"/>
      <c r="K1864" s="355"/>
      <c r="L1864" s="355"/>
      <c r="M1864" s="355"/>
      <c r="N1864" s="355"/>
      <c r="AB1864" s="98">
        <f t="shared" si="31"/>
        <v>0</v>
      </c>
    </row>
    <row r="1865" spans="1:28" ht="13.5">
      <c r="A1865" s="309"/>
      <c r="B1865" s="144">
        <v>1824</v>
      </c>
      <c r="C1865" s="212" t="s">
        <v>2241</v>
      </c>
      <c r="D1865" s="926"/>
      <c r="E1865" t="s">
        <v>1388</v>
      </c>
      <c r="F1865" s="182">
        <v>4</v>
      </c>
      <c r="G1865" s="313" t="s">
        <v>35</v>
      </c>
      <c r="H1865" s="355"/>
      <c r="I1865" s="313">
        <v>13.5</v>
      </c>
      <c r="J1865" s="355"/>
      <c r="K1865" s="355"/>
      <c r="L1865" s="355"/>
      <c r="M1865" s="355"/>
      <c r="N1865" s="355"/>
      <c r="AB1865" s="98">
        <f t="shared" si="31"/>
        <v>0</v>
      </c>
    </row>
    <row r="1866" spans="1:28" ht="13.5">
      <c r="A1866" s="309"/>
      <c r="B1866" s="144">
        <v>1825</v>
      </c>
      <c r="C1866" s="212" t="s">
        <v>2241</v>
      </c>
      <c r="D1866" s="927"/>
      <c r="E1866" t="s">
        <v>1388</v>
      </c>
      <c r="F1866" s="182">
        <v>4</v>
      </c>
      <c r="G1866" s="313" t="s">
        <v>35</v>
      </c>
      <c r="H1866" s="356"/>
      <c r="I1866" s="313">
        <v>13.5</v>
      </c>
      <c r="J1866" s="356"/>
      <c r="K1866" s="356"/>
      <c r="L1866" s="356"/>
      <c r="M1866" s="356"/>
      <c r="N1866" s="356"/>
      <c r="AB1866" s="98">
        <f t="shared" si="31"/>
        <v>0</v>
      </c>
    </row>
    <row r="1867" spans="1:28" ht="24">
      <c r="A1867" s="362"/>
      <c r="B1867" s="144">
        <v>1826</v>
      </c>
      <c r="C1867" s="212" t="s">
        <v>2241</v>
      </c>
      <c r="D1867" s="407" t="s">
        <v>3025</v>
      </c>
      <c r="E1867" s="211" t="s">
        <v>3026</v>
      </c>
      <c r="F1867" s="182">
        <v>0.67</v>
      </c>
      <c r="G1867" s="313" t="s">
        <v>69</v>
      </c>
      <c r="H1867" s="222" t="s">
        <v>2575</v>
      </c>
      <c r="I1867" s="144">
        <v>4.02</v>
      </c>
      <c r="J1867" s="313" t="s">
        <v>3027</v>
      </c>
      <c r="K1867" s="144" t="s">
        <v>3028</v>
      </c>
      <c r="L1867" s="144">
        <v>18818262085</v>
      </c>
      <c r="M1867" s="432">
        <v>8.04</v>
      </c>
      <c r="N1867" s="222">
        <v>26.5</v>
      </c>
      <c r="AB1867" s="98">
        <f t="shared" si="31"/>
        <v>-10.420000000000002</v>
      </c>
    </row>
    <row r="1868" spans="1:28" ht="24">
      <c r="A1868" s="362"/>
      <c r="B1868" s="144">
        <v>1827</v>
      </c>
      <c r="C1868" s="212" t="s">
        <v>2241</v>
      </c>
      <c r="D1868" s="413"/>
      <c r="E1868" s="211" t="s">
        <v>3026</v>
      </c>
      <c r="F1868" s="182">
        <v>0.67</v>
      </c>
      <c r="G1868" s="313" t="s">
        <v>69</v>
      </c>
      <c r="H1868" s="222" t="s">
        <v>2575</v>
      </c>
      <c r="I1868" s="144">
        <v>4.02</v>
      </c>
      <c r="J1868" s="313" t="s">
        <v>3027</v>
      </c>
      <c r="K1868" s="144" t="s">
        <v>3028</v>
      </c>
      <c r="L1868" s="144">
        <v>18818262085</v>
      </c>
      <c r="M1868" s="433"/>
      <c r="N1868" s="222">
        <v>26.5</v>
      </c>
      <c r="AB1868" s="98">
        <f t="shared" si="31"/>
        <v>-26.5</v>
      </c>
    </row>
    <row r="1869" spans="1:28" ht="13.5" customHeight="1">
      <c r="A1869" s="144"/>
      <c r="B1869" s="144">
        <v>1828</v>
      </c>
      <c r="C1869" s="212" t="s">
        <v>2241</v>
      </c>
      <c r="D1869" s="407" t="s">
        <v>3029</v>
      </c>
      <c r="E1869" s="211" t="s">
        <v>3030</v>
      </c>
      <c r="F1869" s="182">
        <v>0.2</v>
      </c>
      <c r="G1869" s="313" t="s">
        <v>3031</v>
      </c>
      <c r="H1869" s="839" t="s">
        <v>2092</v>
      </c>
      <c r="I1869" s="144">
        <v>1.2</v>
      </c>
      <c r="J1869" s="332" t="s">
        <v>3032</v>
      </c>
      <c r="K1869" s="332" t="s">
        <v>3033</v>
      </c>
      <c r="L1869" s="332">
        <v>13764080586</v>
      </c>
      <c r="M1869" s="432">
        <v>4.2</v>
      </c>
      <c r="N1869" s="839">
        <v>35</v>
      </c>
      <c r="W1869" s="313"/>
      <c r="AB1869" s="98">
        <f t="shared" si="31"/>
        <v>-26.6</v>
      </c>
    </row>
    <row r="1870" spans="1:28" ht="13.5">
      <c r="A1870" s="144"/>
      <c r="B1870" s="144">
        <v>1829</v>
      </c>
      <c r="C1870" s="212" t="s">
        <v>2241</v>
      </c>
      <c r="D1870" s="413"/>
      <c r="E1870" s="211" t="s">
        <v>3030</v>
      </c>
      <c r="F1870" s="182">
        <v>0.5</v>
      </c>
      <c r="G1870" s="313" t="s">
        <v>3031</v>
      </c>
      <c r="H1870" s="840"/>
      <c r="I1870" s="144">
        <v>3</v>
      </c>
      <c r="J1870" s="356"/>
      <c r="K1870" s="356"/>
      <c r="L1870" s="356"/>
      <c r="M1870" s="433"/>
      <c r="N1870" s="840"/>
      <c r="W1870" s="313"/>
      <c r="AB1870" s="98">
        <f t="shared" si="31"/>
        <v>0</v>
      </c>
    </row>
    <row r="1871" spans="1:28" ht="13.5" customHeight="1">
      <c r="A1871" s="144"/>
      <c r="B1871" s="144">
        <v>1830</v>
      </c>
      <c r="C1871" s="212" t="s">
        <v>2241</v>
      </c>
      <c r="D1871" s="928" t="s">
        <v>3034</v>
      </c>
      <c r="E1871" t="s">
        <v>3035</v>
      </c>
      <c r="F1871" s="182">
        <v>1</v>
      </c>
      <c r="G1871" s="313" t="s">
        <v>3036</v>
      </c>
      <c r="H1871" s="839" t="s">
        <v>3037</v>
      </c>
      <c r="I1871" s="144">
        <v>6</v>
      </c>
      <c r="J1871" s="937" t="s">
        <v>3038</v>
      </c>
      <c r="K1871" s="937" t="s">
        <v>3039</v>
      </c>
      <c r="L1871" s="937">
        <v>13003153296</v>
      </c>
      <c r="M1871" s="432">
        <v>9</v>
      </c>
      <c r="N1871" s="839">
        <v>18</v>
      </c>
      <c r="W1871" s="313"/>
      <c r="AB1871" s="98">
        <f t="shared" si="31"/>
        <v>0</v>
      </c>
    </row>
    <row r="1872" spans="1:28" ht="13.5">
      <c r="A1872" s="144"/>
      <c r="B1872" s="144">
        <v>1831</v>
      </c>
      <c r="C1872" s="212" t="s">
        <v>2241</v>
      </c>
      <c r="D1872" s="929"/>
      <c r="E1872" t="s">
        <v>3040</v>
      </c>
      <c r="F1872" s="182">
        <v>0.5</v>
      </c>
      <c r="G1872" s="313" t="s">
        <v>3036</v>
      </c>
      <c r="H1872" s="840"/>
      <c r="I1872" s="144">
        <v>3</v>
      </c>
      <c r="J1872" s="938"/>
      <c r="K1872" s="938"/>
      <c r="L1872" s="938"/>
      <c r="M1872" s="433"/>
      <c r="N1872" s="840"/>
      <c r="W1872" s="313"/>
      <c r="AB1872" s="98">
        <f t="shared" si="31"/>
        <v>0</v>
      </c>
    </row>
    <row r="1873" spans="1:28" ht="13.5" customHeight="1">
      <c r="A1873" s="144"/>
      <c r="B1873" s="144">
        <v>1832</v>
      </c>
      <c r="C1873" s="212" t="s">
        <v>2241</v>
      </c>
      <c r="D1873" s="928" t="s">
        <v>3041</v>
      </c>
      <c r="E1873" t="s">
        <v>3042</v>
      </c>
      <c r="F1873" s="182">
        <v>0.5</v>
      </c>
      <c r="G1873" s="313" t="s">
        <v>35</v>
      </c>
      <c r="H1873" s="839" t="s">
        <v>3043</v>
      </c>
      <c r="I1873" s="144">
        <v>3</v>
      </c>
      <c r="J1873" s="937" t="s">
        <v>3044</v>
      </c>
      <c r="K1873" s="937" t="s">
        <v>3045</v>
      </c>
      <c r="L1873" s="937">
        <v>13611846066</v>
      </c>
      <c r="M1873" s="432">
        <v>6</v>
      </c>
      <c r="N1873" s="839">
        <v>12</v>
      </c>
      <c r="W1873" s="313"/>
      <c r="AB1873" s="98">
        <f t="shared" si="31"/>
        <v>0</v>
      </c>
    </row>
    <row r="1874" spans="1:28" ht="13.5">
      <c r="A1874" s="144"/>
      <c r="B1874" s="144">
        <v>1833</v>
      </c>
      <c r="C1874" s="212" t="s">
        <v>2241</v>
      </c>
      <c r="D1874" s="929"/>
      <c r="E1874" t="s">
        <v>3046</v>
      </c>
      <c r="F1874" s="182">
        <v>0.5</v>
      </c>
      <c r="G1874" s="313" t="s">
        <v>35</v>
      </c>
      <c r="H1874" s="840"/>
      <c r="I1874" s="144">
        <v>3</v>
      </c>
      <c r="J1874" s="938"/>
      <c r="K1874" s="938"/>
      <c r="L1874" s="938"/>
      <c r="M1874" s="433"/>
      <c r="N1874" s="840"/>
      <c r="W1874" s="313"/>
      <c r="AB1874" s="98">
        <f t="shared" si="31"/>
        <v>0</v>
      </c>
    </row>
    <row r="1875" spans="1:28" ht="36">
      <c r="A1875" s="373"/>
      <c r="B1875" s="144">
        <v>1834</v>
      </c>
      <c r="C1875" s="212" t="s">
        <v>2241</v>
      </c>
      <c r="D1875" s="736" t="s">
        <v>3047</v>
      </c>
      <c r="E1875" s="368" t="s">
        <v>3048</v>
      </c>
      <c r="F1875" s="854">
        <v>1.3</v>
      </c>
      <c r="G1875" s="369" t="s">
        <v>35</v>
      </c>
      <c r="H1875" s="855" t="s">
        <v>2943</v>
      </c>
      <c r="I1875" s="855"/>
      <c r="J1875" s="369" t="s">
        <v>3049</v>
      </c>
      <c r="K1875" s="804" t="s">
        <v>3050</v>
      </c>
      <c r="L1875" s="804">
        <v>13585508426</v>
      </c>
      <c r="M1875" s="804">
        <v>29.76</v>
      </c>
      <c r="N1875" s="855">
        <v>59.52</v>
      </c>
      <c r="W1875" s="846" t="s">
        <v>2271</v>
      </c>
      <c r="AB1875" s="98">
        <f t="shared" si="31"/>
        <v>0</v>
      </c>
    </row>
    <row r="1876" spans="1:28" ht="36">
      <c r="A1876" s="373"/>
      <c r="B1876" s="144">
        <v>1835</v>
      </c>
      <c r="C1876" s="212" t="s">
        <v>2241</v>
      </c>
      <c r="D1876" s="831"/>
      <c r="E1876" s="368" t="s">
        <v>3048</v>
      </c>
      <c r="F1876" s="854">
        <v>1.3</v>
      </c>
      <c r="G1876" s="369" t="s">
        <v>35</v>
      </c>
      <c r="H1876" s="856"/>
      <c r="I1876" s="856"/>
      <c r="J1876" s="369" t="s">
        <v>3049</v>
      </c>
      <c r="K1876" s="807"/>
      <c r="L1876" s="807"/>
      <c r="M1876" s="807"/>
      <c r="N1876" s="856"/>
      <c r="W1876" s="847"/>
      <c r="AB1876" s="98">
        <f t="shared" si="31"/>
        <v>0</v>
      </c>
    </row>
    <row r="1877" spans="1:28" ht="36">
      <c r="A1877" s="373"/>
      <c r="B1877" s="144">
        <v>1836</v>
      </c>
      <c r="C1877" s="212" t="s">
        <v>2241</v>
      </c>
      <c r="D1877" s="831"/>
      <c r="E1877" s="368" t="s">
        <v>3051</v>
      </c>
      <c r="F1877" s="854">
        <v>0.7</v>
      </c>
      <c r="G1877" s="369" t="s">
        <v>35</v>
      </c>
      <c r="H1877" s="856"/>
      <c r="I1877" s="856">
        <v>30.3</v>
      </c>
      <c r="J1877" s="369" t="s">
        <v>3049</v>
      </c>
      <c r="K1877" s="807"/>
      <c r="L1877" s="807"/>
      <c r="M1877" s="807"/>
      <c r="N1877" s="856"/>
      <c r="W1877" s="847"/>
      <c r="AB1877" s="98">
        <f t="shared" si="31"/>
        <v>0</v>
      </c>
    </row>
    <row r="1878" spans="1:28" ht="36">
      <c r="A1878" s="373"/>
      <c r="B1878" s="144">
        <v>1837</v>
      </c>
      <c r="C1878" s="212" t="s">
        <v>2241</v>
      </c>
      <c r="D1878" s="831"/>
      <c r="E1878" s="368" t="s">
        <v>3051</v>
      </c>
      <c r="F1878" s="854">
        <v>0.7</v>
      </c>
      <c r="G1878" s="369" t="s">
        <v>35</v>
      </c>
      <c r="H1878" s="856"/>
      <c r="I1878" s="856"/>
      <c r="J1878" s="369" t="s">
        <v>3049</v>
      </c>
      <c r="K1878" s="807"/>
      <c r="L1878" s="807"/>
      <c r="M1878" s="807"/>
      <c r="N1878" s="856"/>
      <c r="W1878" s="847"/>
      <c r="AB1878" s="98">
        <f t="shared" si="31"/>
        <v>0</v>
      </c>
    </row>
    <row r="1879" spans="1:28" ht="36">
      <c r="A1879" s="373"/>
      <c r="B1879" s="144">
        <v>1838</v>
      </c>
      <c r="C1879" s="212" t="s">
        <v>2241</v>
      </c>
      <c r="D1879" s="831"/>
      <c r="E1879" s="368" t="s">
        <v>3051</v>
      </c>
      <c r="F1879" s="854">
        <v>0.7</v>
      </c>
      <c r="G1879" s="369" t="s">
        <v>35</v>
      </c>
      <c r="H1879" s="856"/>
      <c r="I1879" s="856"/>
      <c r="J1879" s="369" t="s">
        <v>3049</v>
      </c>
      <c r="K1879" s="807"/>
      <c r="L1879" s="807"/>
      <c r="M1879" s="807"/>
      <c r="N1879" s="856"/>
      <c r="W1879" s="847"/>
      <c r="AB1879" s="98">
        <f t="shared" si="31"/>
        <v>0</v>
      </c>
    </row>
    <row r="1880" spans="1:28" ht="36">
      <c r="A1880" s="373"/>
      <c r="B1880" s="144">
        <v>1839</v>
      </c>
      <c r="C1880" s="212" t="s">
        <v>2241</v>
      </c>
      <c r="D1880" s="824"/>
      <c r="E1880" s="368" t="s">
        <v>3051</v>
      </c>
      <c r="F1880" s="854">
        <v>0.7</v>
      </c>
      <c r="G1880" s="369" t="s">
        <v>35</v>
      </c>
      <c r="H1880" s="857"/>
      <c r="I1880" s="857"/>
      <c r="J1880" s="369" t="s">
        <v>3049</v>
      </c>
      <c r="K1880" s="806"/>
      <c r="L1880" s="806"/>
      <c r="M1880" s="806"/>
      <c r="N1880" s="857"/>
      <c r="W1880" s="848"/>
      <c r="AB1880" s="98">
        <f t="shared" si="31"/>
        <v>0</v>
      </c>
    </row>
    <row r="1881" spans="1:28" ht="24">
      <c r="A1881" s="796">
        <v>1</v>
      </c>
      <c r="B1881" s="144">
        <v>1840</v>
      </c>
      <c r="C1881" s="212" t="s">
        <v>2241</v>
      </c>
      <c r="D1881" s="930" t="s">
        <v>3052</v>
      </c>
      <c r="E1881" s="931" t="s">
        <v>3053</v>
      </c>
      <c r="F1881" s="2">
        <v>5</v>
      </c>
      <c r="G1881" t="s">
        <v>1982</v>
      </c>
      <c r="H1881" t="s">
        <v>1013</v>
      </c>
      <c r="I1881" s="939">
        <v>15</v>
      </c>
      <c r="J1881" s="940" t="s">
        <v>3054</v>
      </c>
      <c r="K1881" s="939" t="s">
        <v>3055</v>
      </c>
      <c r="L1881" s="939">
        <v>13636333533</v>
      </c>
      <c r="M1881" s="2">
        <f>N1881/2</f>
        <v>89.13</v>
      </c>
      <c r="N1881" s="46">
        <v>178.26</v>
      </c>
      <c r="W1881" t="s">
        <v>3056</v>
      </c>
      <c r="AB1881" s="98">
        <f t="shared" si="31"/>
        <v>0</v>
      </c>
    </row>
    <row r="1882" spans="1:28" ht="24">
      <c r="A1882" s="796">
        <v>2</v>
      </c>
      <c r="B1882" s="144">
        <v>1841</v>
      </c>
      <c r="C1882" s="212" t="s">
        <v>2241</v>
      </c>
      <c r="D1882" s="932"/>
      <c r="E1882" s="931" t="s">
        <v>3053</v>
      </c>
      <c r="F1882" s="2">
        <v>5</v>
      </c>
      <c r="G1882" t="s">
        <v>1982</v>
      </c>
      <c r="H1882"/>
      <c r="I1882" s="939">
        <v>15</v>
      </c>
      <c r="J1882" s="940" t="s">
        <v>3054</v>
      </c>
      <c r="K1882" s="939" t="s">
        <v>3055</v>
      </c>
      <c r="L1882" s="939">
        <v>13636333533</v>
      </c>
      <c r="N1882" s="46"/>
      <c r="AB1882" s="98">
        <f t="shared" si="31"/>
        <v>0</v>
      </c>
    </row>
    <row r="1883" spans="1:28" ht="24">
      <c r="A1883" s="796">
        <v>3</v>
      </c>
      <c r="B1883" s="144">
        <v>1842</v>
      </c>
      <c r="C1883" s="212" t="s">
        <v>2241</v>
      </c>
      <c r="D1883" s="932"/>
      <c r="E1883" s="931" t="s">
        <v>3053</v>
      </c>
      <c r="F1883" s="2">
        <v>5</v>
      </c>
      <c r="G1883" t="s">
        <v>1982</v>
      </c>
      <c r="H1883"/>
      <c r="I1883" s="939">
        <v>15</v>
      </c>
      <c r="J1883" s="940" t="s">
        <v>3054</v>
      </c>
      <c r="K1883" s="939" t="s">
        <v>3055</v>
      </c>
      <c r="L1883" s="939">
        <v>13636333533</v>
      </c>
      <c r="N1883" s="46"/>
      <c r="AB1883" s="98">
        <f t="shared" si="31"/>
        <v>0</v>
      </c>
    </row>
    <row r="1884" spans="1:28" ht="24">
      <c r="A1884" s="796">
        <v>4</v>
      </c>
      <c r="B1884" s="144">
        <v>1843</v>
      </c>
      <c r="C1884" s="212" t="s">
        <v>2241</v>
      </c>
      <c r="D1884" s="932"/>
      <c r="E1884" s="931" t="s">
        <v>3057</v>
      </c>
      <c r="F1884" s="2">
        <v>3</v>
      </c>
      <c r="G1884" t="s">
        <v>1982</v>
      </c>
      <c r="H1884"/>
      <c r="I1884" s="939">
        <v>11</v>
      </c>
      <c r="J1884" s="940" t="s">
        <v>3058</v>
      </c>
      <c r="K1884" s="939" t="s">
        <v>3059</v>
      </c>
      <c r="L1884" s="939">
        <v>13472524006</v>
      </c>
      <c r="N1884" s="46"/>
      <c r="AB1884" s="98">
        <f t="shared" si="31"/>
        <v>0</v>
      </c>
    </row>
    <row r="1885" spans="1:28" ht="24">
      <c r="A1885" s="796">
        <v>5</v>
      </c>
      <c r="B1885" s="144">
        <v>1844</v>
      </c>
      <c r="C1885" s="212" t="s">
        <v>2241</v>
      </c>
      <c r="D1885" s="932"/>
      <c r="E1885" s="931" t="s">
        <v>3057</v>
      </c>
      <c r="F1885" s="2">
        <v>3</v>
      </c>
      <c r="G1885" t="s">
        <v>1982</v>
      </c>
      <c r="H1885"/>
      <c r="I1885" s="939">
        <v>11</v>
      </c>
      <c r="J1885" s="940" t="s">
        <v>3058</v>
      </c>
      <c r="K1885" s="939" t="s">
        <v>3059</v>
      </c>
      <c r="L1885" s="939">
        <v>13472524006</v>
      </c>
      <c r="N1885" s="46"/>
      <c r="AB1885" s="98">
        <f t="shared" si="31"/>
        <v>0</v>
      </c>
    </row>
    <row r="1886" spans="1:28" ht="24">
      <c r="A1886" s="796">
        <v>6</v>
      </c>
      <c r="B1886" s="144">
        <v>1845</v>
      </c>
      <c r="C1886" s="212" t="s">
        <v>2241</v>
      </c>
      <c r="D1886" s="932"/>
      <c r="E1886" s="931" t="s">
        <v>3060</v>
      </c>
      <c r="F1886" s="2">
        <v>1.6</v>
      </c>
      <c r="G1886" t="s">
        <v>1982</v>
      </c>
      <c r="H1886"/>
      <c r="I1886" s="939">
        <v>7.5</v>
      </c>
      <c r="J1886" s="940" t="s">
        <v>3058</v>
      </c>
      <c r="K1886" s="939" t="s">
        <v>3059</v>
      </c>
      <c r="L1886" s="939">
        <v>13472524006</v>
      </c>
      <c r="N1886" s="46"/>
      <c r="AB1886" s="98">
        <f t="shared" si="31"/>
        <v>0</v>
      </c>
    </row>
    <row r="1887" spans="1:28" ht="24">
      <c r="A1887" s="796">
        <v>7</v>
      </c>
      <c r="B1887" s="144">
        <v>1846</v>
      </c>
      <c r="C1887" s="212" t="s">
        <v>2241</v>
      </c>
      <c r="D1887" s="932"/>
      <c r="E1887" s="931" t="s">
        <v>3060</v>
      </c>
      <c r="F1887" s="2">
        <v>1.6</v>
      </c>
      <c r="G1887" t="s">
        <v>1982</v>
      </c>
      <c r="H1887"/>
      <c r="I1887" s="939">
        <v>7.5</v>
      </c>
      <c r="J1887" s="940" t="s">
        <v>3058</v>
      </c>
      <c r="K1887" s="939" t="s">
        <v>3059</v>
      </c>
      <c r="L1887" s="939">
        <v>13472524006</v>
      </c>
      <c r="N1887" s="46"/>
      <c r="AB1887" s="98">
        <f t="shared" si="31"/>
        <v>0</v>
      </c>
    </row>
    <row r="1888" spans="1:28" ht="24">
      <c r="A1888" s="796">
        <v>8</v>
      </c>
      <c r="B1888" s="144">
        <v>1847</v>
      </c>
      <c r="C1888" s="212" t="s">
        <v>2241</v>
      </c>
      <c r="D1888" s="933"/>
      <c r="E1888" s="931" t="s">
        <v>3060</v>
      </c>
      <c r="F1888" s="2">
        <v>1.6</v>
      </c>
      <c r="G1888" t="s">
        <v>1982</v>
      </c>
      <c r="H1888"/>
      <c r="I1888" s="939">
        <v>7.5</v>
      </c>
      <c r="J1888" s="940" t="s">
        <v>3058</v>
      </c>
      <c r="K1888" s="939" t="s">
        <v>3059</v>
      </c>
      <c r="L1888" s="939">
        <v>13472524006</v>
      </c>
      <c r="N1888" s="46"/>
      <c r="AB1888" s="98">
        <f t="shared" si="31"/>
        <v>0</v>
      </c>
    </row>
    <row r="1889" spans="1:28" ht="36">
      <c r="A1889" s="362"/>
      <c r="B1889" s="144">
        <v>1848</v>
      </c>
      <c r="C1889" s="212" t="s">
        <v>2241</v>
      </c>
      <c r="D1889" s="211" t="s">
        <v>3061</v>
      </c>
      <c r="E1889" s="211" t="s">
        <v>3062</v>
      </c>
      <c r="F1889" s="182">
        <v>2.12</v>
      </c>
      <c r="G1889" s="313" t="s">
        <v>35</v>
      </c>
      <c r="H1889" s="222" t="s">
        <v>3063</v>
      </c>
      <c r="I1889" s="222">
        <v>8.8</v>
      </c>
      <c r="J1889" s="313" t="s">
        <v>3064</v>
      </c>
      <c r="K1889" s="144" t="s">
        <v>3065</v>
      </c>
      <c r="L1889" s="144">
        <v>13641615378</v>
      </c>
      <c r="M1889" s="144">
        <v>8.8</v>
      </c>
      <c r="N1889" s="222">
        <v>34.95</v>
      </c>
      <c r="AB1889" s="98">
        <f t="shared" si="31"/>
        <v>-17.35</v>
      </c>
    </row>
    <row r="1890" spans="1:28" ht="13.5">
      <c r="A1890" s="934">
        <v>1</v>
      </c>
      <c r="B1890" s="144">
        <v>1849</v>
      </c>
      <c r="C1890" s="212" t="s">
        <v>2241</v>
      </c>
      <c r="D1890" s="736" t="s">
        <v>3066</v>
      </c>
      <c r="E1890" s="368" t="s">
        <v>3067</v>
      </c>
      <c r="F1890" s="182">
        <v>3.8</v>
      </c>
      <c r="G1890" s="2" t="s">
        <v>35</v>
      </c>
      <c r="H1890" s="855" t="s">
        <v>876</v>
      </c>
      <c r="I1890" s="854">
        <v>13</v>
      </c>
      <c r="J1890" s="46" t="s">
        <v>3068</v>
      </c>
      <c r="K1890" s="46" t="s">
        <v>345</v>
      </c>
      <c r="L1890" s="373">
        <v>17701767876</v>
      </c>
      <c r="M1890" s="804">
        <v>35.78</v>
      </c>
      <c r="N1890" s="46">
        <v>71.56</v>
      </c>
      <c r="W1890" t="s">
        <v>3069</v>
      </c>
      <c r="AB1890" s="98">
        <f t="shared" si="31"/>
        <v>0</v>
      </c>
    </row>
    <row r="1891" spans="1:28" ht="13.5">
      <c r="A1891" s="934">
        <v>2</v>
      </c>
      <c r="B1891" s="144">
        <v>1850</v>
      </c>
      <c r="C1891" s="212" t="s">
        <v>2241</v>
      </c>
      <c r="D1891" s="831"/>
      <c r="E1891" s="368" t="s">
        <v>3067</v>
      </c>
      <c r="F1891" s="854">
        <v>3.8</v>
      </c>
      <c r="G1891" s="2" t="s">
        <v>35</v>
      </c>
      <c r="H1891" s="856"/>
      <c r="I1891" s="854">
        <v>13</v>
      </c>
      <c r="J1891" s="46" t="s">
        <v>3068</v>
      </c>
      <c r="K1891" s="373" t="s">
        <v>345</v>
      </c>
      <c r="L1891" s="373">
        <v>17701767876</v>
      </c>
      <c r="M1891" s="807"/>
      <c r="N1891" s="46"/>
      <c r="AB1891" s="98">
        <f t="shared" si="31"/>
        <v>0</v>
      </c>
    </row>
    <row r="1892" spans="1:28" ht="13.5">
      <c r="A1892" s="934">
        <v>3</v>
      </c>
      <c r="B1892" s="144">
        <v>1851</v>
      </c>
      <c r="C1892" s="212" t="s">
        <v>2241</v>
      </c>
      <c r="D1892" s="824"/>
      <c r="E1892" s="368" t="s">
        <v>3067</v>
      </c>
      <c r="F1892" s="854">
        <v>3.8</v>
      </c>
      <c r="G1892" s="2" t="s">
        <v>35</v>
      </c>
      <c r="H1892" s="857"/>
      <c r="I1892" s="854">
        <v>13</v>
      </c>
      <c r="J1892" s="46" t="s">
        <v>3068</v>
      </c>
      <c r="K1892" s="46" t="s">
        <v>345</v>
      </c>
      <c r="L1892" s="373">
        <v>17701767876</v>
      </c>
      <c r="M1892" s="806"/>
      <c r="N1892" s="46"/>
      <c r="AB1892" s="98">
        <f t="shared" si="31"/>
        <v>0</v>
      </c>
    </row>
    <row r="1893" spans="1:28" ht="13.5">
      <c r="A1893" s="934">
        <v>4</v>
      </c>
      <c r="B1893" s="144">
        <v>1852</v>
      </c>
      <c r="C1893" s="212" t="s">
        <v>2241</v>
      </c>
      <c r="D1893" s="736" t="s">
        <v>3070</v>
      </c>
      <c r="E1893" s="368" t="s">
        <v>272</v>
      </c>
      <c r="F1893" s="854">
        <v>4.21</v>
      </c>
      <c r="G1893" s="2" t="s">
        <v>35</v>
      </c>
      <c r="H1893" s="855" t="s">
        <v>1710</v>
      </c>
      <c r="I1893" s="46">
        <v>13.81</v>
      </c>
      <c r="J1893" s="46" t="s">
        <v>3071</v>
      </c>
      <c r="K1893" s="46" t="s">
        <v>3072</v>
      </c>
      <c r="L1893" s="46">
        <v>13661915067</v>
      </c>
      <c r="M1893" s="804">
        <v>27.5</v>
      </c>
      <c r="N1893" s="855">
        <v>55</v>
      </c>
      <c r="W1893" t="s">
        <v>3073</v>
      </c>
      <c r="AB1893" s="98">
        <f t="shared" si="31"/>
        <v>0</v>
      </c>
    </row>
    <row r="1894" spans="1:28" ht="13.5">
      <c r="A1894" s="934">
        <v>5</v>
      </c>
      <c r="B1894" s="144">
        <v>1853</v>
      </c>
      <c r="C1894" s="212" t="s">
        <v>2241</v>
      </c>
      <c r="D1894" s="824"/>
      <c r="E1894" s="368" t="s">
        <v>272</v>
      </c>
      <c r="F1894" s="854">
        <v>4.21</v>
      </c>
      <c r="G1894" s="2" t="s">
        <v>35</v>
      </c>
      <c r="H1894" s="857"/>
      <c r="I1894" s="46">
        <v>13.81</v>
      </c>
      <c r="J1894" s="46"/>
      <c r="K1894" s="46"/>
      <c r="L1894" s="46"/>
      <c r="M1894" s="238"/>
      <c r="N1894" s="857"/>
      <c r="AB1894" s="98">
        <f t="shared" si="31"/>
        <v>0</v>
      </c>
    </row>
    <row r="1895" spans="1:28" ht="24">
      <c r="A1895" s="935">
        <v>6</v>
      </c>
      <c r="B1895" s="144">
        <v>1854</v>
      </c>
      <c r="C1895" s="212" t="s">
        <v>2241</v>
      </c>
      <c r="D1895" s="407" t="s">
        <v>3074</v>
      </c>
      <c r="E1895" s="211" t="s">
        <v>408</v>
      </c>
      <c r="F1895" s="182">
        <v>10</v>
      </c>
      <c r="G1895" s="313" t="s">
        <v>35</v>
      </c>
      <c r="H1895" s="839" t="s">
        <v>3075</v>
      </c>
      <c r="I1895" s="144">
        <v>22.5</v>
      </c>
      <c r="J1895" s="313" t="s">
        <v>3076</v>
      </c>
      <c r="K1895" s="144" t="s">
        <v>3077</v>
      </c>
      <c r="L1895" s="144">
        <v>13764305953</v>
      </c>
      <c r="M1895" s="432">
        <v>45</v>
      </c>
      <c r="N1895" s="839">
        <v>106</v>
      </c>
      <c r="AB1895" s="98">
        <f t="shared" si="31"/>
        <v>-16</v>
      </c>
    </row>
    <row r="1896" spans="1:28" ht="24">
      <c r="A1896" s="935">
        <v>7</v>
      </c>
      <c r="B1896" s="144">
        <v>1855</v>
      </c>
      <c r="C1896" s="212" t="s">
        <v>2241</v>
      </c>
      <c r="D1896" s="413"/>
      <c r="E1896" s="211" t="s">
        <v>408</v>
      </c>
      <c r="F1896" s="182">
        <v>10</v>
      </c>
      <c r="G1896" s="313" t="s">
        <v>35</v>
      </c>
      <c r="H1896" s="840"/>
      <c r="I1896" s="144">
        <v>22.5</v>
      </c>
      <c r="J1896" s="313" t="s">
        <v>3076</v>
      </c>
      <c r="K1896" s="144" t="s">
        <v>3077</v>
      </c>
      <c r="L1896" s="144">
        <v>13764305954</v>
      </c>
      <c r="M1896" s="433"/>
      <c r="N1896" s="840"/>
      <c r="AB1896" s="98">
        <f t="shared" si="31"/>
        <v>0</v>
      </c>
    </row>
    <row r="1897" spans="1:28" ht="24">
      <c r="A1897" s="362">
        <v>20</v>
      </c>
      <c r="B1897" s="144">
        <v>1856</v>
      </c>
      <c r="C1897" s="212" t="s">
        <v>2241</v>
      </c>
      <c r="D1897" s="407" t="s">
        <v>3078</v>
      </c>
      <c r="E1897" s="211" t="s">
        <v>3079</v>
      </c>
      <c r="F1897" s="182">
        <v>2</v>
      </c>
      <c r="G1897" s="313" t="s">
        <v>35</v>
      </c>
      <c r="H1897" s="222" t="s">
        <v>959</v>
      </c>
      <c r="I1897" s="144">
        <v>8.5</v>
      </c>
      <c r="J1897" s="313" t="s">
        <v>3080</v>
      </c>
      <c r="K1897" s="144" t="s">
        <v>3081</v>
      </c>
      <c r="L1897" s="144">
        <v>13918095870</v>
      </c>
      <c r="M1897" s="432">
        <v>17</v>
      </c>
      <c r="N1897" s="839">
        <v>39.8</v>
      </c>
      <c r="W1897" t="s">
        <v>3082</v>
      </c>
      <c r="AB1897" s="98">
        <f t="shared" si="31"/>
        <v>-5.799999999999997</v>
      </c>
    </row>
    <row r="1898" spans="1:28" ht="24">
      <c r="A1898" s="362">
        <v>21</v>
      </c>
      <c r="B1898" s="144">
        <v>1857</v>
      </c>
      <c r="C1898" s="212" t="s">
        <v>2241</v>
      </c>
      <c r="D1898" s="413"/>
      <c r="E1898" s="211" t="s">
        <v>3079</v>
      </c>
      <c r="F1898" s="182">
        <v>2</v>
      </c>
      <c r="G1898" s="313" t="s">
        <v>35</v>
      </c>
      <c r="H1898" s="222" t="s">
        <v>959</v>
      </c>
      <c r="I1898" s="144">
        <v>8.5</v>
      </c>
      <c r="J1898" s="313" t="s">
        <v>3080</v>
      </c>
      <c r="K1898" s="144" t="s">
        <v>3081</v>
      </c>
      <c r="L1898" s="144">
        <v>13918095870</v>
      </c>
      <c r="M1898" s="433"/>
      <c r="N1898" s="840"/>
      <c r="W1898" t="s">
        <v>3082</v>
      </c>
      <c r="AB1898" s="98">
        <f aca="true" t="shared" si="32" ref="AB1898:AB1961">M1898*2-N1898</f>
        <v>0</v>
      </c>
    </row>
    <row r="1899" spans="1:28" ht="13.5" customHeight="1">
      <c r="A1899" s="309">
        <v>1</v>
      </c>
      <c r="B1899" s="144">
        <v>1858</v>
      </c>
      <c r="C1899" s="212" t="s">
        <v>2241</v>
      </c>
      <c r="D1899" s="407" t="s">
        <v>3083</v>
      </c>
      <c r="E1899" s="211" t="s">
        <v>827</v>
      </c>
      <c r="F1899" s="182">
        <v>6</v>
      </c>
      <c r="G1899" s="313" t="s">
        <v>35</v>
      </c>
      <c r="H1899" t="s">
        <v>1013</v>
      </c>
      <c r="I1899" s="313">
        <v>16.5</v>
      </c>
      <c r="J1899" s="332" t="s">
        <v>3084</v>
      </c>
      <c r="K1899" s="332" t="s">
        <v>3085</v>
      </c>
      <c r="L1899" s="332">
        <v>13564911540</v>
      </c>
      <c r="M1899" s="432">
        <v>52.5</v>
      </c>
      <c r="N1899" s="46">
        <v>155</v>
      </c>
      <c r="AB1899" s="98">
        <f t="shared" si="32"/>
        <v>-50</v>
      </c>
    </row>
    <row r="1900" spans="1:28" ht="13.5">
      <c r="A1900" s="309">
        <v>2</v>
      </c>
      <c r="B1900" s="144">
        <v>1859</v>
      </c>
      <c r="C1900" s="212" t="s">
        <v>2241</v>
      </c>
      <c r="D1900" s="410"/>
      <c r="E1900" s="211" t="s">
        <v>827</v>
      </c>
      <c r="F1900" s="182">
        <v>6</v>
      </c>
      <c r="G1900" s="313" t="s">
        <v>35</v>
      </c>
      <c r="H1900"/>
      <c r="I1900" s="313">
        <v>16.5</v>
      </c>
      <c r="J1900" s="355"/>
      <c r="K1900" s="355"/>
      <c r="L1900" s="355"/>
      <c r="M1900" s="435"/>
      <c r="N1900" s="46"/>
      <c r="AB1900" s="98">
        <f t="shared" si="32"/>
        <v>0</v>
      </c>
    </row>
    <row r="1901" spans="1:28" ht="13.5">
      <c r="A1901" s="338">
        <v>3</v>
      </c>
      <c r="B1901" s="144">
        <v>1860</v>
      </c>
      <c r="C1901" s="212" t="s">
        <v>2241</v>
      </c>
      <c r="D1901" s="410"/>
      <c r="E1901" s="407" t="s">
        <v>1025</v>
      </c>
      <c r="F1901" s="2">
        <v>8</v>
      </c>
      <c r="G1901" t="s">
        <v>35</v>
      </c>
      <c r="H1901"/>
      <c r="I1901" s="332">
        <v>19.5</v>
      </c>
      <c r="J1901" s="355"/>
      <c r="K1901" s="355"/>
      <c r="L1901" s="355"/>
      <c r="M1901" s="433"/>
      <c r="N1901" s="46"/>
      <c r="AB1901" s="98">
        <f t="shared" si="32"/>
        <v>0</v>
      </c>
    </row>
    <row r="1902" spans="1:28" ht="36">
      <c r="A1902" s="362">
        <v>1</v>
      </c>
      <c r="B1902" s="144">
        <v>1861</v>
      </c>
      <c r="C1902" s="212" t="s">
        <v>2241</v>
      </c>
      <c r="D1902" s="772" t="s">
        <v>3086</v>
      </c>
      <c r="E1902" s="212" t="s">
        <v>3087</v>
      </c>
      <c r="F1902" s="182">
        <v>3</v>
      </c>
      <c r="G1902" s="144" t="s">
        <v>35</v>
      </c>
      <c r="H1902" s="144"/>
      <c r="I1902" s="144">
        <v>11</v>
      </c>
      <c r="J1902" s="313" t="s">
        <v>3088</v>
      </c>
      <c r="K1902" s="313" t="s">
        <v>3089</v>
      </c>
      <c r="L1902" s="313">
        <v>13524836942</v>
      </c>
      <c r="M1902" s="432">
        <v>73.5</v>
      </c>
      <c r="N1902" s="432">
        <v>180</v>
      </c>
      <c r="AB1902" s="98">
        <f t="shared" si="32"/>
        <v>-33</v>
      </c>
    </row>
    <row r="1903" spans="1:28" ht="36">
      <c r="A1903" s="362">
        <v>2</v>
      </c>
      <c r="B1903" s="144">
        <v>1862</v>
      </c>
      <c r="C1903" s="212" t="s">
        <v>2241</v>
      </c>
      <c r="D1903" s="822"/>
      <c r="E1903" s="212" t="s">
        <v>3087</v>
      </c>
      <c r="F1903" s="182">
        <v>3</v>
      </c>
      <c r="G1903" s="144" t="s">
        <v>35</v>
      </c>
      <c r="H1903" s="144"/>
      <c r="I1903" s="144">
        <v>11</v>
      </c>
      <c r="J1903" s="313" t="s">
        <v>3088</v>
      </c>
      <c r="K1903" s="313" t="s">
        <v>3089</v>
      </c>
      <c r="L1903" s="313">
        <v>13524836942</v>
      </c>
      <c r="M1903" s="435"/>
      <c r="N1903" s="435"/>
      <c r="AB1903" s="98">
        <f t="shared" si="32"/>
        <v>0</v>
      </c>
    </row>
    <row r="1904" spans="1:28" ht="36">
      <c r="A1904" s="362">
        <v>3</v>
      </c>
      <c r="B1904" s="144">
        <v>1863</v>
      </c>
      <c r="C1904" s="212" t="s">
        <v>2241</v>
      </c>
      <c r="D1904" s="822"/>
      <c r="E1904" s="212" t="s">
        <v>3087</v>
      </c>
      <c r="F1904" s="182">
        <v>3</v>
      </c>
      <c r="G1904" s="144" t="s">
        <v>35</v>
      </c>
      <c r="H1904" s="144"/>
      <c r="I1904" s="144">
        <v>11</v>
      </c>
      <c r="J1904" s="313" t="s">
        <v>3088</v>
      </c>
      <c r="K1904" s="313" t="s">
        <v>3089</v>
      </c>
      <c r="L1904" s="313">
        <v>13524836942</v>
      </c>
      <c r="M1904" s="435"/>
      <c r="N1904" s="435"/>
      <c r="AB1904" s="98">
        <f t="shared" si="32"/>
        <v>0</v>
      </c>
    </row>
    <row r="1905" spans="1:28" ht="36">
      <c r="A1905" s="362">
        <v>4</v>
      </c>
      <c r="B1905" s="144">
        <v>1864</v>
      </c>
      <c r="C1905" s="212" t="s">
        <v>2241</v>
      </c>
      <c r="D1905" s="822"/>
      <c r="E1905" s="212" t="s">
        <v>74</v>
      </c>
      <c r="F1905" s="182">
        <v>4</v>
      </c>
      <c r="G1905" s="144" t="s">
        <v>35</v>
      </c>
      <c r="H1905" s="144"/>
      <c r="I1905" s="144">
        <v>13.5</v>
      </c>
      <c r="J1905" s="313" t="s">
        <v>3088</v>
      </c>
      <c r="K1905" s="313" t="s">
        <v>3089</v>
      </c>
      <c r="L1905" s="313">
        <v>13524836942</v>
      </c>
      <c r="M1905" s="435"/>
      <c r="N1905" s="435"/>
      <c r="AB1905" s="98">
        <f t="shared" si="32"/>
        <v>0</v>
      </c>
    </row>
    <row r="1906" spans="1:28" ht="36">
      <c r="A1906" s="362">
        <v>5</v>
      </c>
      <c r="B1906" s="144">
        <v>1865</v>
      </c>
      <c r="C1906" s="212" t="s">
        <v>2241</v>
      </c>
      <c r="D1906" s="822"/>
      <c r="E1906" s="212" t="s">
        <v>74</v>
      </c>
      <c r="F1906" s="182">
        <v>4</v>
      </c>
      <c r="G1906" s="144" t="s">
        <v>35</v>
      </c>
      <c r="H1906" s="144"/>
      <c r="I1906" s="144">
        <v>13.5</v>
      </c>
      <c r="J1906" s="313" t="s">
        <v>3088</v>
      </c>
      <c r="K1906" s="313" t="s">
        <v>3089</v>
      </c>
      <c r="L1906" s="313">
        <v>13524836942</v>
      </c>
      <c r="M1906" s="435"/>
      <c r="N1906" s="435"/>
      <c r="AB1906" s="98">
        <f t="shared" si="32"/>
        <v>0</v>
      </c>
    </row>
    <row r="1907" spans="1:28" ht="36">
      <c r="A1907" s="362">
        <v>6</v>
      </c>
      <c r="B1907" s="144">
        <v>1866</v>
      </c>
      <c r="C1907" s="212" t="s">
        <v>2241</v>
      </c>
      <c r="D1907" s="823"/>
      <c r="E1907" s="212" t="s">
        <v>74</v>
      </c>
      <c r="F1907" s="182">
        <v>4</v>
      </c>
      <c r="G1907" s="144" t="s">
        <v>35</v>
      </c>
      <c r="H1907" s="144"/>
      <c r="I1907" s="144">
        <v>13.5</v>
      </c>
      <c r="J1907" s="313" t="s">
        <v>3088</v>
      </c>
      <c r="K1907" s="313" t="s">
        <v>3089</v>
      </c>
      <c r="L1907" s="313">
        <v>13524836942</v>
      </c>
      <c r="M1907" s="433"/>
      <c r="N1907" s="433"/>
      <c r="AB1907" s="98">
        <f t="shared" si="32"/>
        <v>0</v>
      </c>
    </row>
    <row r="1908" spans="1:28" ht="13.5" customHeight="1">
      <c r="A1908" s="362">
        <v>1</v>
      </c>
      <c r="B1908" s="144">
        <v>1867</v>
      </c>
      <c r="C1908" s="212" t="s">
        <v>2241</v>
      </c>
      <c r="D1908" s="211" t="s">
        <v>3090</v>
      </c>
      <c r="E1908" s="212" t="s">
        <v>3091</v>
      </c>
      <c r="F1908" s="182">
        <v>3.9</v>
      </c>
      <c r="G1908" s="144" t="s">
        <v>35</v>
      </c>
      <c r="H1908" s="432" t="s">
        <v>194</v>
      </c>
      <c r="I1908" s="144">
        <v>13.25</v>
      </c>
      <c r="J1908" s="144" t="s">
        <v>3092</v>
      </c>
      <c r="K1908" s="313" t="s">
        <v>3093</v>
      </c>
      <c r="L1908" s="313">
        <v>15821667255</v>
      </c>
      <c r="M1908" s="432">
        <v>39.75</v>
      </c>
      <c r="N1908" s="46">
        <v>120.51</v>
      </c>
      <c r="AB1908" s="98">
        <f t="shared" si="32"/>
        <v>-41.010000000000005</v>
      </c>
    </row>
    <row r="1909" spans="1:28" ht="13.5">
      <c r="A1909" s="362">
        <v>2</v>
      </c>
      <c r="B1909" s="144">
        <v>1868</v>
      </c>
      <c r="C1909" s="212" t="s">
        <v>2241</v>
      </c>
      <c r="D1909" s="211"/>
      <c r="E1909" s="212" t="s">
        <v>3091</v>
      </c>
      <c r="F1909" s="182">
        <v>3.9</v>
      </c>
      <c r="G1909" s="144" t="s">
        <v>35</v>
      </c>
      <c r="H1909" s="435"/>
      <c r="I1909" s="144">
        <v>13.25</v>
      </c>
      <c r="J1909" s="144" t="s">
        <v>3092</v>
      </c>
      <c r="K1909" s="313" t="s">
        <v>3093</v>
      </c>
      <c r="L1909" s="313">
        <v>15821667255</v>
      </c>
      <c r="M1909" s="435"/>
      <c r="N1909" s="46"/>
      <c r="AB1909" s="98">
        <f t="shared" si="32"/>
        <v>0</v>
      </c>
    </row>
    <row r="1910" spans="1:28" ht="13.5">
      <c r="A1910" s="362">
        <v>3</v>
      </c>
      <c r="B1910" s="144">
        <v>1869</v>
      </c>
      <c r="C1910" s="212" t="s">
        <v>2241</v>
      </c>
      <c r="D1910" s="211"/>
      <c r="E1910" s="212" t="s">
        <v>3091</v>
      </c>
      <c r="F1910" s="182">
        <v>3.9</v>
      </c>
      <c r="G1910" s="144" t="s">
        <v>35</v>
      </c>
      <c r="H1910" s="433"/>
      <c r="I1910" s="144">
        <v>13.25</v>
      </c>
      <c r="J1910" s="144" t="s">
        <v>3092</v>
      </c>
      <c r="K1910" s="313" t="s">
        <v>3093</v>
      </c>
      <c r="L1910" s="313">
        <v>15821667255</v>
      </c>
      <c r="M1910" s="433"/>
      <c r="N1910" s="46"/>
      <c r="AB1910" s="98">
        <f t="shared" si="32"/>
        <v>0</v>
      </c>
    </row>
    <row r="1911" spans="1:28" ht="13.5">
      <c r="A1911" s="362"/>
      <c r="B1911" s="144">
        <v>1870</v>
      </c>
      <c r="C1911" s="212" t="s">
        <v>2241</v>
      </c>
      <c r="D1911" s="211" t="s">
        <v>3094</v>
      </c>
      <c r="E1911" s="212" t="s">
        <v>540</v>
      </c>
      <c r="F1911" s="182">
        <v>4</v>
      </c>
      <c r="G1911" s="144" t="s">
        <v>35</v>
      </c>
      <c r="H1911" s="144" t="s">
        <v>3095</v>
      </c>
      <c r="I1911" s="144">
        <v>13.5</v>
      </c>
      <c r="J1911" s="144" t="s">
        <v>3096</v>
      </c>
      <c r="K1911" s="144" t="s">
        <v>3097</v>
      </c>
      <c r="L1911" s="144">
        <v>13761423452</v>
      </c>
      <c r="M1911" s="432">
        <v>40.5</v>
      </c>
      <c r="N1911" s="144">
        <v>83.06</v>
      </c>
      <c r="AB1911" s="98">
        <f t="shared" si="32"/>
        <v>-2.0600000000000023</v>
      </c>
    </row>
    <row r="1912" spans="1:28" ht="13.5">
      <c r="A1912" s="362"/>
      <c r="B1912" s="144">
        <v>1871</v>
      </c>
      <c r="C1912" s="212" t="s">
        <v>2241</v>
      </c>
      <c r="D1912" s="211"/>
      <c r="E1912" s="212" t="s">
        <v>540</v>
      </c>
      <c r="F1912" s="182">
        <v>4</v>
      </c>
      <c r="G1912" s="144" t="s">
        <v>35</v>
      </c>
      <c r="H1912" s="144"/>
      <c r="I1912" s="144">
        <v>13.5</v>
      </c>
      <c r="J1912" s="144"/>
      <c r="K1912" s="144"/>
      <c r="L1912" s="144"/>
      <c r="M1912" s="435"/>
      <c r="N1912" s="144"/>
      <c r="AB1912" s="98">
        <f t="shared" si="32"/>
        <v>0</v>
      </c>
    </row>
    <row r="1913" spans="1:28" ht="13.5">
      <c r="A1913" s="144"/>
      <c r="B1913" s="144">
        <v>1872</v>
      </c>
      <c r="C1913" s="212" t="s">
        <v>2241</v>
      </c>
      <c r="D1913" s="211"/>
      <c r="E1913" s="212" t="s">
        <v>540</v>
      </c>
      <c r="F1913" s="182">
        <v>4</v>
      </c>
      <c r="G1913" s="144" t="s">
        <v>35</v>
      </c>
      <c r="H1913" s="144"/>
      <c r="I1913" s="144">
        <v>13.5</v>
      </c>
      <c r="J1913" s="144"/>
      <c r="K1913" s="144"/>
      <c r="L1913" s="144"/>
      <c r="M1913" s="433"/>
      <c r="N1913" s="144"/>
      <c r="W1913" s="313"/>
      <c r="AB1913" s="98">
        <f t="shared" si="32"/>
        <v>0</v>
      </c>
    </row>
    <row r="1914" spans="1:28" ht="13.5" customHeight="1">
      <c r="A1914" s="433"/>
      <c r="B1914" s="144">
        <v>1873</v>
      </c>
      <c r="C1914" s="212" t="s">
        <v>2241</v>
      </c>
      <c r="D1914" s="410" t="s">
        <v>3098</v>
      </c>
      <c r="E1914" t="s">
        <v>3099</v>
      </c>
      <c r="F1914" s="840">
        <v>1.66</v>
      </c>
      <c r="G1914" t="s">
        <v>69</v>
      </c>
      <c r="H1914" s="849" t="s">
        <v>3100</v>
      </c>
      <c r="I1914" s="433">
        <v>7.65</v>
      </c>
      <c r="J1914" s="355" t="s">
        <v>3101</v>
      </c>
      <c r="K1914" s="355" t="s">
        <v>3102</v>
      </c>
      <c r="L1914" s="355">
        <v>18721593935</v>
      </c>
      <c r="M1914" s="435">
        <f>SUM(I1914:I1915)</f>
        <v>15.3</v>
      </c>
      <c r="N1914" s="849">
        <v>48.5</v>
      </c>
      <c r="AB1914" s="98">
        <f t="shared" si="32"/>
        <v>-17.9</v>
      </c>
    </row>
    <row r="1915" spans="1:28" ht="13.5">
      <c r="A1915" s="144"/>
      <c r="B1915" s="144">
        <v>1874</v>
      </c>
      <c r="C1915" s="212" t="s">
        <v>2241</v>
      </c>
      <c r="D1915" s="413"/>
      <c r="E1915" s="211" t="s">
        <v>3099</v>
      </c>
      <c r="F1915" s="182">
        <v>1.66</v>
      </c>
      <c r="G1915" s="313" t="s">
        <v>69</v>
      </c>
      <c r="H1915" s="849"/>
      <c r="I1915" s="144">
        <v>7.65</v>
      </c>
      <c r="J1915" s="355"/>
      <c r="K1915" s="355"/>
      <c r="L1915" s="355"/>
      <c r="M1915" s="433"/>
      <c r="N1915" s="849"/>
      <c r="W1915" s="313"/>
      <c r="AB1915" s="98">
        <f t="shared" si="32"/>
        <v>0</v>
      </c>
    </row>
    <row r="1916" spans="1:28" ht="13.5">
      <c r="A1916" s="373"/>
      <c r="B1916" s="144">
        <v>1875</v>
      </c>
      <c r="C1916" s="212" t="s">
        <v>2241</v>
      </c>
      <c r="D1916" s="736" t="s">
        <v>3103</v>
      </c>
      <c r="E1916" s="368" t="s">
        <v>3104</v>
      </c>
      <c r="F1916" s="854">
        <v>4</v>
      </c>
      <c r="G1916" s="373" t="s">
        <v>35</v>
      </c>
      <c r="H1916" s="855" t="s">
        <v>1671</v>
      </c>
      <c r="I1916" s="855">
        <v>13.5</v>
      </c>
      <c r="J1916" s="846" t="s">
        <v>3105</v>
      </c>
      <c r="K1916" s="804" t="s">
        <v>2755</v>
      </c>
      <c r="L1916" s="804">
        <v>18221126746</v>
      </c>
      <c r="M1916" s="804">
        <v>21.75</v>
      </c>
      <c r="N1916" s="855">
        <v>43.5</v>
      </c>
      <c r="W1916" s="846" t="s">
        <v>2271</v>
      </c>
      <c r="AB1916" s="98">
        <f t="shared" si="32"/>
        <v>0</v>
      </c>
    </row>
    <row r="1917" spans="1:28" ht="13.5">
      <c r="A1917" s="373"/>
      <c r="B1917" s="144">
        <v>1876</v>
      </c>
      <c r="C1917" s="212" t="s">
        <v>2241</v>
      </c>
      <c r="D1917" s="824"/>
      <c r="E1917" s="368" t="s">
        <v>3104</v>
      </c>
      <c r="F1917" s="854">
        <v>4</v>
      </c>
      <c r="G1917" s="373" t="s">
        <v>35</v>
      </c>
      <c r="H1917" s="857"/>
      <c r="I1917" s="854">
        <v>13.5</v>
      </c>
      <c r="J1917" s="848"/>
      <c r="K1917" s="806"/>
      <c r="L1917" s="806"/>
      <c r="M1917" s="806"/>
      <c r="N1917" s="857"/>
      <c r="W1917" s="848"/>
      <c r="AB1917" s="98">
        <f t="shared" si="32"/>
        <v>0</v>
      </c>
    </row>
    <row r="1918" spans="1:28" ht="13.5">
      <c r="A1918" s="373"/>
      <c r="B1918" s="144">
        <v>1877</v>
      </c>
      <c r="C1918" s="212" t="s">
        <v>2241</v>
      </c>
      <c r="D1918" s="736" t="s">
        <v>3106</v>
      </c>
      <c r="E1918" s="368" t="s">
        <v>3107</v>
      </c>
      <c r="F1918" s="854">
        <v>0.67</v>
      </c>
      <c r="G1918" s="373" t="s">
        <v>35</v>
      </c>
      <c r="H1918" s="855" t="s">
        <v>3108</v>
      </c>
      <c r="I1918" s="854">
        <v>4.02</v>
      </c>
      <c r="J1918" s="846" t="s">
        <v>3109</v>
      </c>
      <c r="K1918" s="804" t="s">
        <v>3110</v>
      </c>
      <c r="L1918" s="804">
        <v>18017725918</v>
      </c>
      <c r="M1918" s="804">
        <v>31.25</v>
      </c>
      <c r="N1918" s="855">
        <v>62.5</v>
      </c>
      <c r="W1918" s="846" t="s">
        <v>3111</v>
      </c>
      <c r="AB1918" s="98">
        <f t="shared" si="32"/>
        <v>0</v>
      </c>
    </row>
    <row r="1919" spans="1:28" ht="13.5">
      <c r="A1919" s="373"/>
      <c r="B1919" s="144">
        <v>1878</v>
      </c>
      <c r="C1919" s="212" t="s">
        <v>2241</v>
      </c>
      <c r="D1919" s="831"/>
      <c r="E1919" s="368" t="s">
        <v>3107</v>
      </c>
      <c r="F1919" s="854">
        <v>0.67</v>
      </c>
      <c r="G1919" s="373" t="s">
        <v>35</v>
      </c>
      <c r="H1919" s="856"/>
      <c r="I1919" s="854">
        <v>4.02</v>
      </c>
      <c r="J1919" s="847"/>
      <c r="K1919" s="807"/>
      <c r="L1919" s="807"/>
      <c r="M1919" s="807"/>
      <c r="N1919" s="856"/>
      <c r="W1919" s="847"/>
      <c r="AB1919" s="98">
        <f t="shared" si="32"/>
        <v>0</v>
      </c>
    </row>
    <row r="1920" spans="1:28" ht="13.5">
      <c r="A1920" s="373"/>
      <c r="B1920" s="144">
        <v>1879</v>
      </c>
      <c r="C1920" s="212" t="s">
        <v>2241</v>
      </c>
      <c r="D1920" s="831"/>
      <c r="E1920" s="368" t="s">
        <v>3112</v>
      </c>
      <c r="F1920" s="854">
        <v>3.57</v>
      </c>
      <c r="G1920" s="373" t="s">
        <v>35</v>
      </c>
      <c r="H1920" s="856"/>
      <c r="I1920" s="854">
        <v>12.42</v>
      </c>
      <c r="J1920" s="847"/>
      <c r="K1920" s="807"/>
      <c r="L1920" s="807"/>
      <c r="M1920" s="807"/>
      <c r="N1920" s="856"/>
      <c r="W1920" s="847"/>
      <c r="AB1920" s="98">
        <f t="shared" si="32"/>
        <v>0</v>
      </c>
    </row>
    <row r="1921" spans="1:28" ht="13.5">
      <c r="A1921" s="373"/>
      <c r="B1921" s="144">
        <v>1880</v>
      </c>
      <c r="C1921" s="212" t="s">
        <v>2241</v>
      </c>
      <c r="D1921" s="824"/>
      <c r="E1921" s="368" t="s">
        <v>3112</v>
      </c>
      <c r="F1921" s="854">
        <v>3.57</v>
      </c>
      <c r="G1921" s="373" t="s">
        <v>35</v>
      </c>
      <c r="H1921" s="857"/>
      <c r="I1921" s="854">
        <v>12.42</v>
      </c>
      <c r="J1921" s="848"/>
      <c r="K1921" s="806"/>
      <c r="L1921" s="806"/>
      <c r="M1921" s="806"/>
      <c r="N1921" s="857"/>
      <c r="W1921" s="848"/>
      <c r="AB1921" s="98">
        <f t="shared" si="32"/>
        <v>0</v>
      </c>
    </row>
    <row r="1922" spans="1:28" ht="13.5" customHeight="1">
      <c r="A1922" s="144"/>
      <c r="B1922" s="144">
        <v>1881</v>
      </c>
      <c r="C1922" s="212" t="s">
        <v>2241</v>
      </c>
      <c r="D1922" s="407" t="s">
        <v>3113</v>
      </c>
      <c r="E1922" s="211" t="s">
        <v>3114</v>
      </c>
      <c r="F1922" s="182">
        <v>0.87</v>
      </c>
      <c r="G1922" s="313" t="s">
        <v>69</v>
      </c>
      <c r="H1922" s="839" t="s">
        <v>194</v>
      </c>
      <c r="I1922" s="144">
        <v>5.22</v>
      </c>
      <c r="J1922" s="332" t="s">
        <v>3115</v>
      </c>
      <c r="K1922" s="332" t="s">
        <v>3116</v>
      </c>
      <c r="L1922" s="332">
        <v>13524657063</v>
      </c>
      <c r="M1922" s="432">
        <v>52.2</v>
      </c>
      <c r="N1922" s="839">
        <v>196</v>
      </c>
      <c r="W1922" s="332"/>
      <c r="AB1922" s="98">
        <f t="shared" si="32"/>
        <v>-91.6</v>
      </c>
    </row>
    <row r="1923" spans="1:28" ht="13.5">
      <c r="A1923" s="144"/>
      <c r="B1923" s="144">
        <v>1882</v>
      </c>
      <c r="C1923" s="212" t="s">
        <v>2241</v>
      </c>
      <c r="D1923" s="410"/>
      <c r="E1923" s="211" t="s">
        <v>3114</v>
      </c>
      <c r="F1923" s="182">
        <v>0.87</v>
      </c>
      <c r="G1923" s="313" t="s">
        <v>69</v>
      </c>
      <c r="H1923" s="849"/>
      <c r="I1923" s="144">
        <v>5.22</v>
      </c>
      <c r="J1923" s="355"/>
      <c r="K1923" s="355"/>
      <c r="L1923" s="355"/>
      <c r="M1923" s="435"/>
      <c r="N1923" s="849"/>
      <c r="W1923" s="355"/>
      <c r="AB1923" s="98">
        <f t="shared" si="32"/>
        <v>0</v>
      </c>
    </row>
    <row r="1924" spans="1:28" ht="13.5">
      <c r="A1924" s="144"/>
      <c r="B1924" s="144">
        <v>1883</v>
      </c>
      <c r="C1924" s="212" t="s">
        <v>2241</v>
      </c>
      <c r="D1924" s="410"/>
      <c r="E1924" s="211" t="s">
        <v>3114</v>
      </c>
      <c r="F1924" s="182">
        <v>0.87</v>
      </c>
      <c r="G1924" s="313" t="s">
        <v>69</v>
      </c>
      <c r="H1924" s="849"/>
      <c r="I1924" s="144">
        <v>5.22</v>
      </c>
      <c r="J1924" s="355"/>
      <c r="K1924" s="355"/>
      <c r="L1924" s="355"/>
      <c r="M1924" s="435"/>
      <c r="N1924" s="849"/>
      <c r="W1924" s="355"/>
      <c r="AB1924" s="98">
        <f t="shared" si="32"/>
        <v>0</v>
      </c>
    </row>
    <row r="1925" spans="1:28" ht="13.5">
      <c r="A1925" s="144"/>
      <c r="B1925" s="144">
        <v>1884</v>
      </c>
      <c r="C1925" s="212" t="s">
        <v>2241</v>
      </c>
      <c r="D1925" s="410"/>
      <c r="E1925" s="211" t="s">
        <v>3114</v>
      </c>
      <c r="F1925" s="182">
        <v>0.87</v>
      </c>
      <c r="G1925" s="313" t="s">
        <v>69</v>
      </c>
      <c r="H1925" s="849"/>
      <c r="I1925" s="144">
        <v>5.22</v>
      </c>
      <c r="J1925" s="355"/>
      <c r="K1925" s="355"/>
      <c r="L1925" s="355"/>
      <c r="M1925" s="435"/>
      <c r="N1925" s="849"/>
      <c r="W1925" s="355"/>
      <c r="AB1925" s="98">
        <f t="shared" si="32"/>
        <v>0</v>
      </c>
    </row>
    <row r="1926" spans="1:28" ht="13.5">
      <c r="A1926" s="144"/>
      <c r="B1926" s="144">
        <v>1885</v>
      </c>
      <c r="C1926" s="212" t="s">
        <v>2241</v>
      </c>
      <c r="D1926" s="410"/>
      <c r="E1926" s="211" t="s">
        <v>3114</v>
      </c>
      <c r="F1926" s="182">
        <v>0.87</v>
      </c>
      <c r="G1926" s="313" t="s">
        <v>69</v>
      </c>
      <c r="H1926" s="849"/>
      <c r="I1926" s="144">
        <v>5.22</v>
      </c>
      <c r="J1926" s="355"/>
      <c r="K1926" s="355"/>
      <c r="L1926" s="355"/>
      <c r="M1926" s="435"/>
      <c r="N1926" s="849"/>
      <c r="W1926" s="355"/>
      <c r="AB1926" s="98">
        <f t="shared" si="32"/>
        <v>0</v>
      </c>
    </row>
    <row r="1927" spans="1:28" ht="13.5">
      <c r="A1927" s="144"/>
      <c r="B1927" s="144">
        <v>1886</v>
      </c>
      <c r="C1927" s="212" t="s">
        <v>2241</v>
      </c>
      <c r="D1927" s="410"/>
      <c r="E1927" s="211" t="s">
        <v>3114</v>
      </c>
      <c r="F1927" s="182">
        <v>0.87</v>
      </c>
      <c r="G1927" s="313" t="s">
        <v>69</v>
      </c>
      <c r="H1927" s="849"/>
      <c r="I1927" s="144">
        <v>5.22</v>
      </c>
      <c r="J1927" s="355"/>
      <c r="K1927" s="355"/>
      <c r="L1927" s="355"/>
      <c r="M1927" s="435"/>
      <c r="N1927" s="849"/>
      <c r="W1927" s="355"/>
      <c r="AB1927" s="98">
        <f t="shared" si="32"/>
        <v>0</v>
      </c>
    </row>
    <row r="1928" spans="1:28" ht="13.5">
      <c r="A1928" s="144"/>
      <c r="B1928" s="144">
        <v>1887</v>
      </c>
      <c r="C1928" s="212" t="s">
        <v>2241</v>
      </c>
      <c r="D1928" s="410"/>
      <c r="E1928" s="211" t="s">
        <v>3114</v>
      </c>
      <c r="F1928" s="182">
        <v>0.87</v>
      </c>
      <c r="G1928" s="313" t="s">
        <v>69</v>
      </c>
      <c r="H1928" s="849"/>
      <c r="I1928" s="144">
        <v>5.22</v>
      </c>
      <c r="J1928" s="355"/>
      <c r="K1928" s="355"/>
      <c r="L1928" s="355"/>
      <c r="M1928" s="435"/>
      <c r="N1928" s="849"/>
      <c r="W1928" s="355"/>
      <c r="AB1928" s="98">
        <f t="shared" si="32"/>
        <v>0</v>
      </c>
    </row>
    <row r="1929" spans="1:28" ht="13.5">
      <c r="A1929" s="144"/>
      <c r="B1929" s="144">
        <v>1888</v>
      </c>
      <c r="C1929" s="212" t="s">
        <v>2241</v>
      </c>
      <c r="D1929" s="410"/>
      <c r="E1929" s="211" t="s">
        <v>3114</v>
      </c>
      <c r="F1929" s="182">
        <v>0.87</v>
      </c>
      <c r="G1929" s="313" t="s">
        <v>69</v>
      </c>
      <c r="H1929" s="849"/>
      <c r="I1929" s="144">
        <v>5.22</v>
      </c>
      <c r="J1929" s="355"/>
      <c r="K1929" s="355"/>
      <c r="L1929" s="355"/>
      <c r="M1929" s="435"/>
      <c r="N1929" s="849"/>
      <c r="W1929" s="355"/>
      <c r="AB1929" s="98">
        <f t="shared" si="32"/>
        <v>0</v>
      </c>
    </row>
    <row r="1930" spans="1:28" ht="13.5">
      <c r="A1930" s="144"/>
      <c r="B1930" s="144">
        <v>1889</v>
      </c>
      <c r="C1930" s="212" t="s">
        <v>2241</v>
      </c>
      <c r="D1930" s="410"/>
      <c r="E1930" s="211" t="s">
        <v>3114</v>
      </c>
      <c r="F1930" s="182">
        <v>0.87</v>
      </c>
      <c r="G1930" s="313" t="s">
        <v>69</v>
      </c>
      <c r="H1930" s="849"/>
      <c r="I1930" s="144">
        <v>5.22</v>
      </c>
      <c r="J1930" s="355"/>
      <c r="K1930" s="355"/>
      <c r="L1930" s="355"/>
      <c r="M1930" s="435"/>
      <c r="N1930" s="849"/>
      <c r="W1930" s="355"/>
      <c r="AB1930" s="98">
        <f t="shared" si="32"/>
        <v>0</v>
      </c>
    </row>
    <row r="1931" spans="1:28" ht="13.5">
      <c r="A1931" s="144"/>
      <c r="B1931" s="144">
        <v>1890</v>
      </c>
      <c r="C1931" s="212" t="s">
        <v>2241</v>
      </c>
      <c r="D1931" s="413"/>
      <c r="E1931" s="211" t="s">
        <v>3114</v>
      </c>
      <c r="F1931" s="182">
        <v>0.87</v>
      </c>
      <c r="G1931" s="313" t="s">
        <v>69</v>
      </c>
      <c r="H1931" s="840"/>
      <c r="I1931" s="144">
        <v>5.22</v>
      </c>
      <c r="J1931" s="356"/>
      <c r="K1931" s="356"/>
      <c r="L1931" s="356"/>
      <c r="M1931" s="433"/>
      <c r="N1931" s="840"/>
      <c r="W1931" s="356"/>
      <c r="AB1931" s="98">
        <f t="shared" si="32"/>
        <v>0</v>
      </c>
    </row>
    <row r="1932" spans="1:28" ht="13.5" customHeight="1">
      <c r="A1932" s="362">
        <v>35</v>
      </c>
      <c r="B1932" s="144">
        <v>1891</v>
      </c>
      <c r="C1932" s="212" t="s">
        <v>2241</v>
      </c>
      <c r="D1932" s="928" t="s">
        <v>3117</v>
      </c>
      <c r="E1932" s="212" t="s">
        <v>3118</v>
      </c>
      <c r="F1932" s="2">
        <v>2.71</v>
      </c>
      <c r="G1932" s="42" t="s">
        <v>35</v>
      </c>
      <c r="H1932" s="906" t="s">
        <v>990</v>
      </c>
      <c r="I1932" s="144">
        <v>10.27</v>
      </c>
      <c r="J1932" s="46" t="s">
        <v>3119</v>
      </c>
      <c r="K1932" t="s">
        <v>3120</v>
      </c>
      <c r="L1932" s="46">
        <v>13601871809</v>
      </c>
      <c r="M1932" s="432">
        <v>20.54</v>
      </c>
      <c r="N1932" s="46">
        <v>48.1</v>
      </c>
      <c r="AB1932" s="98">
        <f t="shared" si="32"/>
        <v>-7.020000000000003</v>
      </c>
    </row>
    <row r="1933" spans="1:28" ht="13.5">
      <c r="A1933" s="362">
        <v>36</v>
      </c>
      <c r="B1933" s="144">
        <v>1892</v>
      </c>
      <c r="C1933" s="212" t="s">
        <v>2241</v>
      </c>
      <c r="D1933" s="929"/>
      <c r="E1933" s="212" t="s">
        <v>3118</v>
      </c>
      <c r="F1933" s="2">
        <v>2.71</v>
      </c>
      <c r="G1933" s="42" t="s">
        <v>35</v>
      </c>
      <c r="H1933" s="907"/>
      <c r="I1933" s="144">
        <v>10.27</v>
      </c>
      <c r="J1933" s="46" t="s">
        <v>3119</v>
      </c>
      <c r="K1933" t="s">
        <v>3120</v>
      </c>
      <c r="L1933" s="46">
        <v>13601871809</v>
      </c>
      <c r="M1933" s="433"/>
      <c r="N1933" s="46"/>
      <c r="AB1933" s="98">
        <f t="shared" si="32"/>
        <v>0</v>
      </c>
    </row>
    <row r="1934" spans="1:28" ht="13.5">
      <c r="A1934" s="362">
        <v>37</v>
      </c>
      <c r="B1934" s="144">
        <v>1893</v>
      </c>
      <c r="C1934" s="212" t="s">
        <v>2241</v>
      </c>
      <c r="D1934" s="928" t="s">
        <v>3121</v>
      </c>
      <c r="E1934" t="s">
        <v>3122</v>
      </c>
      <c r="F1934" s="2">
        <v>6</v>
      </c>
      <c r="G1934" s="42" t="s">
        <v>35</v>
      </c>
      <c r="H1934" s="906" t="s">
        <v>194</v>
      </c>
      <c r="I1934" s="144">
        <v>16.5</v>
      </c>
      <c r="J1934" s="46" t="s">
        <v>3123</v>
      </c>
      <c r="K1934" t="s">
        <v>3124</v>
      </c>
      <c r="L1934" s="46">
        <v>13501868565</v>
      </c>
      <c r="M1934" s="432">
        <v>33</v>
      </c>
      <c r="N1934" s="46">
        <v>130.7</v>
      </c>
      <c r="AB1934" s="98">
        <f t="shared" si="32"/>
        <v>-64.69999999999999</v>
      </c>
    </row>
    <row r="1935" spans="1:28" ht="13.5">
      <c r="A1935" s="362">
        <v>38</v>
      </c>
      <c r="B1935" s="144">
        <v>1894</v>
      </c>
      <c r="C1935" s="212" t="s">
        <v>2241</v>
      </c>
      <c r="D1935" s="929"/>
      <c r="E1935" t="s">
        <v>3122</v>
      </c>
      <c r="F1935" s="2">
        <v>6</v>
      </c>
      <c r="G1935" s="42" t="s">
        <v>35</v>
      </c>
      <c r="H1935" s="907"/>
      <c r="I1935" s="144">
        <v>16.5</v>
      </c>
      <c r="J1935" s="46" t="s">
        <v>3123</v>
      </c>
      <c r="K1935" t="s">
        <v>3124</v>
      </c>
      <c r="L1935" s="46">
        <v>13501868565</v>
      </c>
      <c r="M1935" s="433"/>
      <c r="N1935" s="46"/>
      <c r="AB1935" s="98">
        <f t="shared" si="32"/>
        <v>0</v>
      </c>
    </row>
    <row r="1936" spans="1:28" ht="24">
      <c r="A1936" s="144"/>
      <c r="B1936" s="144">
        <v>1895</v>
      </c>
      <c r="C1936" s="212" t="s">
        <v>2241</v>
      </c>
      <c r="D1936" s="211" t="s">
        <v>3125</v>
      </c>
      <c r="E1936" s="211" t="s">
        <v>3126</v>
      </c>
      <c r="F1936" s="182">
        <v>0.68</v>
      </c>
      <c r="G1936" s="313" t="s">
        <v>69</v>
      </c>
      <c r="H1936" s="222" t="s">
        <v>3127</v>
      </c>
      <c r="I1936" s="222">
        <v>4.08</v>
      </c>
      <c r="J1936" s="313" t="s">
        <v>3128</v>
      </c>
      <c r="K1936" s="144" t="s">
        <v>3129</v>
      </c>
      <c r="L1936" s="144">
        <v>13917365795</v>
      </c>
      <c r="M1936" s="144">
        <v>4.08</v>
      </c>
      <c r="N1936" s="222">
        <v>27.73</v>
      </c>
      <c r="W1936" s="313"/>
      <c r="AB1936" s="98">
        <f t="shared" si="32"/>
        <v>-19.57</v>
      </c>
    </row>
    <row r="1937" spans="1:28" ht="24" customHeight="1">
      <c r="A1937" s="373">
        <v>1</v>
      </c>
      <c r="B1937" s="144">
        <v>1896</v>
      </c>
      <c r="C1937" s="212" t="s">
        <v>2241</v>
      </c>
      <c r="D1937" s="736" t="s">
        <v>3130</v>
      </c>
      <c r="E1937" s="368" t="s">
        <v>3131</v>
      </c>
      <c r="F1937" s="854">
        <v>2</v>
      </c>
      <c r="G1937" s="369" t="s">
        <v>1982</v>
      </c>
      <c r="H1937" s="855" t="s">
        <v>2137</v>
      </c>
      <c r="I1937" s="854">
        <v>8.5</v>
      </c>
      <c r="J1937" s="846" t="s">
        <v>3132</v>
      </c>
      <c r="K1937" s="846" t="s">
        <v>3133</v>
      </c>
      <c r="L1937" s="846">
        <v>13764030707</v>
      </c>
      <c r="M1937" s="804">
        <v>16.8</v>
      </c>
      <c r="N1937" s="855">
        <v>33.6</v>
      </c>
      <c r="W1937" s="846" t="s">
        <v>2271</v>
      </c>
      <c r="AB1937" s="98">
        <f t="shared" si="32"/>
        <v>0</v>
      </c>
    </row>
    <row r="1938" spans="1:28" ht="13.5">
      <c r="A1938" s="373">
        <v>2</v>
      </c>
      <c r="B1938" s="144">
        <v>1897</v>
      </c>
      <c r="C1938" s="212" t="s">
        <v>2241</v>
      </c>
      <c r="D1938" s="824"/>
      <c r="E1938" s="368" t="s">
        <v>3134</v>
      </c>
      <c r="F1938" s="854">
        <v>2</v>
      </c>
      <c r="G1938" s="369" t="s">
        <v>1982</v>
      </c>
      <c r="H1938" s="857"/>
      <c r="I1938" s="854">
        <v>8.5</v>
      </c>
      <c r="J1938" s="848"/>
      <c r="K1938" s="848"/>
      <c r="L1938" s="848"/>
      <c r="M1938" s="806"/>
      <c r="N1938" s="857"/>
      <c r="W1938" s="848"/>
      <c r="AB1938" s="98">
        <f t="shared" si="32"/>
        <v>0</v>
      </c>
    </row>
    <row r="1939" spans="1:28" ht="13.5" customHeight="1">
      <c r="A1939" s="373">
        <v>1</v>
      </c>
      <c r="B1939" s="144">
        <v>1898</v>
      </c>
      <c r="C1939" s="212" t="s">
        <v>2241</v>
      </c>
      <c r="D1939" s="736" t="s">
        <v>3135</v>
      </c>
      <c r="E1939" t="s">
        <v>143</v>
      </c>
      <c r="F1939" s="854">
        <v>3</v>
      </c>
      <c r="G1939" s="369" t="s">
        <v>1982</v>
      </c>
      <c r="H1939" s="855" t="s">
        <v>990</v>
      </c>
      <c r="I1939" s="854">
        <v>11</v>
      </c>
      <c r="J1939" s="846" t="s">
        <v>3136</v>
      </c>
      <c r="K1939" s="846" t="s">
        <v>3137</v>
      </c>
      <c r="L1939" s="846">
        <v>13801937142</v>
      </c>
      <c r="M1939" s="804">
        <v>40.25</v>
      </c>
      <c r="N1939" s="855">
        <v>80.5</v>
      </c>
      <c r="W1939" s="846" t="s">
        <v>2271</v>
      </c>
      <c r="AB1939" s="98">
        <f t="shared" si="32"/>
        <v>0</v>
      </c>
    </row>
    <row r="1940" spans="1:28" ht="13.5">
      <c r="A1940" s="373">
        <v>2</v>
      </c>
      <c r="B1940" s="144">
        <v>1899</v>
      </c>
      <c r="C1940" s="212" t="s">
        <v>2241</v>
      </c>
      <c r="D1940" s="831"/>
      <c r="E1940" t="s">
        <v>143</v>
      </c>
      <c r="F1940" s="854">
        <v>3</v>
      </c>
      <c r="G1940" s="369" t="s">
        <v>1982</v>
      </c>
      <c r="H1940" s="856"/>
      <c r="I1940" s="854">
        <v>11</v>
      </c>
      <c r="J1940" s="847"/>
      <c r="K1940" s="847"/>
      <c r="L1940" s="847"/>
      <c r="M1940" s="807"/>
      <c r="N1940" s="856"/>
      <c r="W1940" s="847"/>
      <c r="AB1940" s="98">
        <f t="shared" si="32"/>
        <v>0</v>
      </c>
    </row>
    <row r="1941" spans="1:28" ht="13.5">
      <c r="A1941" s="373">
        <v>3</v>
      </c>
      <c r="B1941" s="144">
        <v>1900</v>
      </c>
      <c r="C1941" s="212" t="s">
        <v>2241</v>
      </c>
      <c r="D1941" s="831"/>
      <c r="E1941" t="s">
        <v>143</v>
      </c>
      <c r="F1941" s="854">
        <v>3</v>
      </c>
      <c r="G1941" s="369" t="s">
        <v>1982</v>
      </c>
      <c r="H1941" s="856"/>
      <c r="I1941" s="854">
        <v>11</v>
      </c>
      <c r="J1941" s="847"/>
      <c r="K1941" s="847"/>
      <c r="L1941" s="847"/>
      <c r="M1941" s="807"/>
      <c r="N1941" s="856"/>
      <c r="W1941" s="847"/>
      <c r="AB1941" s="98">
        <f t="shared" si="32"/>
        <v>0</v>
      </c>
    </row>
    <row r="1942" spans="1:28" ht="13.5">
      <c r="A1942" s="373">
        <v>4</v>
      </c>
      <c r="B1942" s="144">
        <v>1901</v>
      </c>
      <c r="C1942" s="212" t="s">
        <v>2241</v>
      </c>
      <c r="D1942" s="831"/>
      <c r="E1942" t="s">
        <v>3138</v>
      </c>
      <c r="F1942" s="854">
        <v>0.71</v>
      </c>
      <c r="G1942" s="369" t="s">
        <v>1982</v>
      </c>
      <c r="H1942" s="856"/>
      <c r="I1942" s="854">
        <v>4.26</v>
      </c>
      <c r="J1942" s="847"/>
      <c r="K1942" s="847"/>
      <c r="L1942" s="847"/>
      <c r="M1942" s="807"/>
      <c r="N1942" s="856"/>
      <c r="W1942" s="847"/>
      <c r="AB1942" s="98">
        <f t="shared" si="32"/>
        <v>0</v>
      </c>
    </row>
    <row r="1943" spans="1:28" ht="13.5">
      <c r="A1943" s="373">
        <v>5</v>
      </c>
      <c r="B1943" s="144">
        <v>1902</v>
      </c>
      <c r="C1943" s="212" t="s">
        <v>2241</v>
      </c>
      <c r="D1943" s="824"/>
      <c r="E1943" t="s">
        <v>3138</v>
      </c>
      <c r="F1943" s="854">
        <v>0.71</v>
      </c>
      <c r="G1943" s="369" t="s">
        <v>1982</v>
      </c>
      <c r="H1943" s="857"/>
      <c r="I1943" s="854">
        <v>4.26</v>
      </c>
      <c r="J1943" s="848"/>
      <c r="K1943" s="848"/>
      <c r="L1943" s="848"/>
      <c r="M1943" s="806"/>
      <c r="N1943" s="857"/>
      <c r="W1943" s="848"/>
      <c r="AB1943" s="98">
        <f t="shared" si="32"/>
        <v>0</v>
      </c>
    </row>
    <row r="1944" spans="1:28" ht="13.5">
      <c r="A1944" s="373">
        <v>39</v>
      </c>
      <c r="B1944" s="144">
        <v>1903</v>
      </c>
      <c r="C1944" s="212" t="s">
        <v>2241</v>
      </c>
      <c r="D1944" s="810" t="s">
        <v>3139</v>
      </c>
      <c r="E1944" s="860" t="s">
        <v>3140</v>
      </c>
      <c r="F1944" s="182">
        <v>2.16</v>
      </c>
      <c r="G1944" s="369" t="s">
        <v>35</v>
      </c>
      <c r="H1944" s="941" t="s">
        <v>194</v>
      </c>
      <c r="I1944" s="854">
        <v>8.9</v>
      </c>
      <c r="J1944" s="804" t="s">
        <v>3141</v>
      </c>
      <c r="K1944" s="804" t="s">
        <v>3142</v>
      </c>
      <c r="L1944" s="804">
        <v>13916980918</v>
      </c>
      <c r="M1944" s="804">
        <v>26.25</v>
      </c>
      <c r="N1944" s="855">
        <v>52.5</v>
      </c>
      <c r="W1944" s="846" t="s">
        <v>2271</v>
      </c>
      <c r="AB1944" s="98">
        <f t="shared" si="32"/>
        <v>0</v>
      </c>
    </row>
    <row r="1945" spans="1:28" ht="13.5">
      <c r="A1945" s="373">
        <v>40</v>
      </c>
      <c r="B1945" s="144">
        <v>1904</v>
      </c>
      <c r="C1945" s="212" t="s">
        <v>2241</v>
      </c>
      <c r="D1945" s="813"/>
      <c r="E1945" s="860" t="s">
        <v>3140</v>
      </c>
      <c r="F1945" s="182">
        <v>2.16</v>
      </c>
      <c r="G1945" s="369" t="s">
        <v>35</v>
      </c>
      <c r="H1945" s="942"/>
      <c r="I1945" s="854">
        <v>8.9</v>
      </c>
      <c r="J1945" s="807"/>
      <c r="K1945" s="807"/>
      <c r="L1945" s="807"/>
      <c r="M1945" s="807"/>
      <c r="N1945" s="942"/>
      <c r="W1945" s="847"/>
      <c r="AB1945" s="98">
        <f t="shared" si="32"/>
        <v>0</v>
      </c>
    </row>
    <row r="1946" spans="1:28" ht="13.5">
      <c r="A1946" s="373">
        <v>41</v>
      </c>
      <c r="B1946" s="144">
        <v>1905</v>
      </c>
      <c r="C1946" s="212" t="s">
        <v>2241</v>
      </c>
      <c r="D1946" s="811"/>
      <c r="E1946" s="860" t="s">
        <v>3140</v>
      </c>
      <c r="F1946" s="182">
        <v>2.16</v>
      </c>
      <c r="G1946" s="369" t="s">
        <v>35</v>
      </c>
      <c r="H1946" s="918"/>
      <c r="I1946" s="854">
        <v>8.9</v>
      </c>
      <c r="J1946" s="806"/>
      <c r="K1946" s="806"/>
      <c r="L1946" s="806"/>
      <c r="M1946" s="806"/>
      <c r="N1946" s="918"/>
      <c r="W1946" s="848"/>
      <c r="AB1946" s="98">
        <f t="shared" si="32"/>
        <v>0</v>
      </c>
    </row>
    <row r="1947" spans="1:28" ht="13.5" customHeight="1">
      <c r="A1947" s="144"/>
      <c r="B1947" s="144">
        <v>1906</v>
      </c>
      <c r="C1947" s="212" t="s">
        <v>2241</v>
      </c>
      <c r="D1947" s="407" t="s">
        <v>3143</v>
      </c>
      <c r="E1947" s="211" t="s">
        <v>3144</v>
      </c>
      <c r="F1947" s="182">
        <v>2</v>
      </c>
      <c r="G1947" s="313" t="s">
        <v>35</v>
      </c>
      <c r="H1947" s="839" t="s">
        <v>3145</v>
      </c>
      <c r="I1947" s="144">
        <v>8.5</v>
      </c>
      <c r="J1947" s="332" t="s">
        <v>3146</v>
      </c>
      <c r="K1947" s="332" t="s">
        <v>3147</v>
      </c>
      <c r="L1947" s="332">
        <v>13917994004</v>
      </c>
      <c r="M1947" s="432">
        <v>17</v>
      </c>
      <c r="N1947" s="839">
        <v>39.8</v>
      </c>
      <c r="W1947" s="313"/>
      <c r="AB1947" s="98">
        <f t="shared" si="32"/>
        <v>-5.799999999999997</v>
      </c>
    </row>
    <row r="1948" spans="1:28" ht="13.5">
      <c r="A1948" s="144"/>
      <c r="B1948" s="144">
        <v>1907</v>
      </c>
      <c r="C1948" s="212" t="s">
        <v>2241</v>
      </c>
      <c r="D1948" s="413"/>
      <c r="E1948" s="211" t="s">
        <v>3144</v>
      </c>
      <c r="F1948" s="182">
        <v>2</v>
      </c>
      <c r="G1948" s="313" t="s">
        <v>35</v>
      </c>
      <c r="H1948" s="840"/>
      <c r="I1948" s="144">
        <v>8.5</v>
      </c>
      <c r="J1948" s="356"/>
      <c r="K1948" s="356"/>
      <c r="L1948" s="356"/>
      <c r="M1948" s="433"/>
      <c r="N1948" s="840"/>
      <c r="W1948" s="313"/>
      <c r="AB1948" s="98">
        <f t="shared" si="32"/>
        <v>0</v>
      </c>
    </row>
    <row r="1949" spans="1:28" ht="24">
      <c r="A1949" s="144"/>
      <c r="B1949" s="144">
        <v>1908</v>
      </c>
      <c r="C1949" s="212" t="s">
        <v>2241</v>
      </c>
      <c r="D1949" s="211" t="s">
        <v>3148</v>
      </c>
      <c r="E1949" s="211" t="s">
        <v>1240</v>
      </c>
      <c r="F1949" s="182">
        <v>1.71</v>
      </c>
      <c r="G1949" s="313" t="s">
        <v>35</v>
      </c>
      <c r="H1949" s="222" t="s">
        <v>3149</v>
      </c>
      <c r="I1949" s="222">
        <v>7.77</v>
      </c>
      <c r="J1949" s="313" t="s">
        <v>3150</v>
      </c>
      <c r="K1949" s="144" t="s">
        <v>3151</v>
      </c>
      <c r="L1949" s="144">
        <v>13675885272</v>
      </c>
      <c r="M1949" s="144">
        <v>7.77</v>
      </c>
      <c r="N1949" s="222">
        <v>15.55</v>
      </c>
      <c r="W1949" s="313"/>
      <c r="AB1949" s="98">
        <f t="shared" si="32"/>
        <v>-0.010000000000001563</v>
      </c>
    </row>
    <row r="1950" spans="1:28" ht="36">
      <c r="A1950" s="144"/>
      <c r="B1950" s="144">
        <v>1909</v>
      </c>
      <c r="C1950" s="212" t="s">
        <v>2241</v>
      </c>
      <c r="D1950" s="211" t="s">
        <v>3152</v>
      </c>
      <c r="E1950" s="211" t="s">
        <v>2680</v>
      </c>
      <c r="F1950" s="182">
        <v>2.5</v>
      </c>
      <c r="G1950" s="313" t="s">
        <v>35</v>
      </c>
      <c r="H1950" s="222">
        <v>2019.12</v>
      </c>
      <c r="I1950" s="222">
        <v>9.75</v>
      </c>
      <c r="J1950" s="313" t="s">
        <v>3153</v>
      </c>
      <c r="K1950" s="144" t="s">
        <v>3154</v>
      </c>
      <c r="L1950" s="144">
        <v>13671641311</v>
      </c>
      <c r="M1950" s="432">
        <v>9.75</v>
      </c>
      <c r="N1950" s="839">
        <v>111.02</v>
      </c>
      <c r="AB1950" s="98">
        <f t="shared" si="32"/>
        <v>-91.52</v>
      </c>
    </row>
    <row r="1951" spans="1:28" ht="13.5">
      <c r="A1951" s="340">
        <v>20</v>
      </c>
      <c r="B1951" s="144">
        <v>1910</v>
      </c>
      <c r="C1951" s="212" t="s">
        <v>2241</v>
      </c>
      <c r="D1951" s="407" t="s">
        <v>3155</v>
      </c>
      <c r="E1951" t="s">
        <v>3156</v>
      </c>
      <c r="F1951" s="2">
        <v>2</v>
      </c>
      <c r="G1951" t="s">
        <v>35</v>
      </c>
      <c r="H1951" s="432" t="s">
        <v>3157</v>
      </c>
      <c r="I1951" s="144">
        <v>8.5</v>
      </c>
      <c r="J1951" s="908" t="s">
        <v>3158</v>
      </c>
      <c r="K1951" s="908" t="s">
        <v>3159</v>
      </c>
      <c r="L1951" s="908">
        <v>15317117879</v>
      </c>
      <c r="M1951" s="2">
        <v>43.34</v>
      </c>
      <c r="N1951" s="46">
        <v>166.6</v>
      </c>
      <c r="O1951" s="156"/>
      <c r="P1951" s="156"/>
      <c r="Q1951" s="156"/>
      <c r="R1951" s="156"/>
      <c r="S1951" s="156"/>
      <c r="T1951" s="156"/>
      <c r="U1951" s="156"/>
      <c r="V1951" s="156"/>
      <c r="AB1951" s="98">
        <f t="shared" si="32"/>
        <v>-79.91999999999999</v>
      </c>
    </row>
    <row r="1952" spans="1:28" ht="13.5">
      <c r="A1952" s="340">
        <v>21</v>
      </c>
      <c r="B1952" s="144">
        <v>1911</v>
      </c>
      <c r="C1952" s="212" t="s">
        <v>2241</v>
      </c>
      <c r="D1952" s="410"/>
      <c r="E1952" t="s">
        <v>3156</v>
      </c>
      <c r="F1952" s="2">
        <v>2</v>
      </c>
      <c r="G1952" t="s">
        <v>35</v>
      </c>
      <c r="H1952" s="435"/>
      <c r="I1952" s="144">
        <v>8.5</v>
      </c>
      <c r="J1952" s="908" t="s">
        <v>3160</v>
      </c>
      <c r="K1952" s="908" t="s">
        <v>3159</v>
      </c>
      <c r="L1952" s="908">
        <v>15317117880</v>
      </c>
      <c r="N1952" s="46"/>
      <c r="O1952" s="156"/>
      <c r="P1952" s="156"/>
      <c r="Q1952" s="156"/>
      <c r="R1952" s="156"/>
      <c r="S1952" s="156"/>
      <c r="T1952" s="156"/>
      <c r="U1952" s="156"/>
      <c r="V1952" s="156"/>
      <c r="AB1952" s="98">
        <f t="shared" si="32"/>
        <v>0</v>
      </c>
    </row>
    <row r="1953" spans="1:28" ht="13.5">
      <c r="A1953" s="340">
        <v>22</v>
      </c>
      <c r="B1953" s="144">
        <v>1912</v>
      </c>
      <c r="C1953" s="212" t="s">
        <v>2241</v>
      </c>
      <c r="D1953" s="410"/>
      <c r="E1953" t="s">
        <v>3161</v>
      </c>
      <c r="F1953" s="2">
        <v>3.87</v>
      </c>
      <c r="G1953" t="s">
        <v>35</v>
      </c>
      <c r="H1953" s="435"/>
      <c r="I1953" s="144">
        <v>13.17</v>
      </c>
      <c r="J1953" s="908" t="s">
        <v>3162</v>
      </c>
      <c r="K1953" s="908" t="s">
        <v>3159</v>
      </c>
      <c r="L1953" s="908">
        <v>15317117881</v>
      </c>
      <c r="N1953" s="46"/>
      <c r="O1953" s="156"/>
      <c r="P1953" s="156"/>
      <c r="Q1953" s="156"/>
      <c r="R1953" s="156"/>
      <c r="S1953" s="156"/>
      <c r="T1953" s="156"/>
      <c r="U1953" s="156"/>
      <c r="V1953" s="156"/>
      <c r="AB1953" s="98">
        <f t="shared" si="32"/>
        <v>0</v>
      </c>
    </row>
    <row r="1954" spans="1:28" ht="13.5">
      <c r="A1954" s="340">
        <v>23</v>
      </c>
      <c r="B1954" s="144">
        <v>1913</v>
      </c>
      <c r="C1954" s="212" t="s">
        <v>2241</v>
      </c>
      <c r="D1954" s="413"/>
      <c r="E1954" t="s">
        <v>3161</v>
      </c>
      <c r="F1954" s="2">
        <v>3.87</v>
      </c>
      <c r="G1954" t="s">
        <v>35</v>
      </c>
      <c r="H1954" s="433"/>
      <c r="I1954" s="144">
        <v>13.17</v>
      </c>
      <c r="J1954" s="908" t="s">
        <v>3163</v>
      </c>
      <c r="K1954" s="908" t="s">
        <v>3159</v>
      </c>
      <c r="L1954" s="908">
        <v>15317117882</v>
      </c>
      <c r="N1954" s="46"/>
      <c r="O1954" s="156"/>
      <c r="P1954" s="156"/>
      <c r="Q1954" s="156"/>
      <c r="R1954" s="156"/>
      <c r="S1954" s="156"/>
      <c r="T1954" s="156"/>
      <c r="U1954" s="156"/>
      <c r="V1954" s="156"/>
      <c r="AB1954" s="98">
        <f t="shared" si="32"/>
        <v>0</v>
      </c>
    </row>
    <row r="1955" spans="1:28" ht="13.5" customHeight="1">
      <c r="A1955" s="144"/>
      <c r="B1955" s="144">
        <v>1914</v>
      </c>
      <c r="C1955" s="212" t="s">
        <v>2241</v>
      </c>
      <c r="D1955" s="407" t="s">
        <v>3164</v>
      </c>
      <c r="E1955" t="s">
        <v>3165</v>
      </c>
      <c r="F1955" s="182">
        <v>1</v>
      </c>
      <c r="G1955" s="332" t="s">
        <v>35</v>
      </c>
      <c r="H1955" s="839" t="s">
        <v>2801</v>
      </c>
      <c r="I1955" s="839">
        <v>6</v>
      </c>
      <c r="J1955" s="332" t="s">
        <v>3166</v>
      </c>
      <c r="K1955" s="432" t="s">
        <v>3167</v>
      </c>
      <c r="L1955" s="432">
        <v>13661664206</v>
      </c>
      <c r="M1955" s="435">
        <v>18</v>
      </c>
      <c r="N1955" s="849">
        <v>36</v>
      </c>
      <c r="W1955" s="355"/>
      <c r="AB1955" s="98">
        <f t="shared" si="32"/>
        <v>0</v>
      </c>
    </row>
    <row r="1956" spans="1:28" ht="13.5">
      <c r="A1956" s="144"/>
      <c r="B1956" s="144">
        <v>1915</v>
      </c>
      <c r="C1956" s="212" t="s">
        <v>2241</v>
      </c>
      <c r="D1956" s="410"/>
      <c r="E1956" t="s">
        <v>3165</v>
      </c>
      <c r="F1956" s="182">
        <v>1</v>
      </c>
      <c r="G1956" s="355"/>
      <c r="H1956" s="849"/>
      <c r="I1956" s="849">
        <v>6</v>
      </c>
      <c r="J1956" s="355"/>
      <c r="K1956" s="435"/>
      <c r="L1956" s="435"/>
      <c r="M1956" s="435"/>
      <c r="N1956" s="849"/>
      <c r="W1956" s="355"/>
      <c r="AB1956" s="98">
        <f t="shared" si="32"/>
        <v>0</v>
      </c>
    </row>
    <row r="1957" spans="1:28" ht="13.5">
      <c r="A1957" s="943"/>
      <c r="B1957" s="144">
        <v>1916</v>
      </c>
      <c r="C1957" s="212" t="s">
        <v>2241</v>
      </c>
      <c r="D1957" s="413"/>
      <c r="E1957" t="s">
        <v>3165</v>
      </c>
      <c r="F1957" s="182">
        <v>1</v>
      </c>
      <c r="G1957" s="356"/>
      <c r="H1957" s="840"/>
      <c r="I1957" s="840">
        <v>6</v>
      </c>
      <c r="J1957" s="356"/>
      <c r="K1957" s="433"/>
      <c r="L1957" s="433"/>
      <c r="M1957" s="433"/>
      <c r="N1957" s="840"/>
      <c r="W1957" s="356"/>
      <c r="AB1957" s="98">
        <f t="shared" si="32"/>
        <v>0</v>
      </c>
    </row>
    <row r="1958" spans="1:28" ht="13.5" customHeight="1">
      <c r="A1958" s="144"/>
      <c r="B1958" s="144">
        <v>1917</v>
      </c>
      <c r="C1958" s="212" t="s">
        <v>2241</v>
      </c>
      <c r="D1958" s="407" t="s">
        <v>3168</v>
      </c>
      <c r="E1958" s="211" t="s">
        <v>3169</v>
      </c>
      <c r="F1958" s="182">
        <v>1.13</v>
      </c>
      <c r="G1958" s="332" t="s">
        <v>35</v>
      </c>
      <c r="H1958" s="839" t="s">
        <v>188</v>
      </c>
      <c r="I1958" s="144">
        <v>6.32</v>
      </c>
      <c r="J1958" s="332" t="s">
        <v>3170</v>
      </c>
      <c r="K1958" s="432" t="s">
        <v>3171</v>
      </c>
      <c r="L1958" s="432">
        <v>13916101162</v>
      </c>
      <c r="M1958" s="432">
        <v>19.26</v>
      </c>
      <c r="N1958" s="839">
        <v>88.64</v>
      </c>
      <c r="W1958" s="313"/>
      <c r="AB1958" s="98">
        <f t="shared" si="32"/>
        <v>-50.12</v>
      </c>
    </row>
    <row r="1959" spans="1:28" ht="13.5">
      <c r="A1959" s="144"/>
      <c r="B1959" s="144">
        <v>1918</v>
      </c>
      <c r="C1959" s="212" t="s">
        <v>2241</v>
      </c>
      <c r="D1959" s="410"/>
      <c r="E1959" s="211" t="s">
        <v>3169</v>
      </c>
      <c r="F1959" s="182">
        <v>1.13</v>
      </c>
      <c r="G1959" s="355"/>
      <c r="H1959" s="849"/>
      <c r="I1959" s="144">
        <v>6.32</v>
      </c>
      <c r="J1959" s="355"/>
      <c r="K1959" s="435"/>
      <c r="L1959" s="435"/>
      <c r="M1959" s="435"/>
      <c r="N1959" s="849"/>
      <c r="W1959" s="313"/>
      <c r="AB1959" s="98">
        <f t="shared" si="32"/>
        <v>0</v>
      </c>
    </row>
    <row r="1960" spans="1:28" ht="13.5">
      <c r="A1960" s="144"/>
      <c r="B1960" s="144">
        <v>1919</v>
      </c>
      <c r="C1960" s="212" t="s">
        <v>2241</v>
      </c>
      <c r="D1960" s="413"/>
      <c r="E1960" s="211" t="s">
        <v>3172</v>
      </c>
      <c r="F1960" s="182">
        <v>1.25</v>
      </c>
      <c r="G1960" s="356"/>
      <c r="H1960" s="840"/>
      <c r="I1960" s="144">
        <v>6.62</v>
      </c>
      <c r="J1960" s="356"/>
      <c r="K1960" s="433"/>
      <c r="L1960" s="433"/>
      <c r="M1960" s="433"/>
      <c r="N1960" s="840"/>
      <c r="W1960" s="313"/>
      <c r="AB1960" s="98">
        <f t="shared" si="32"/>
        <v>0</v>
      </c>
    </row>
    <row r="1961" spans="1:28" ht="24">
      <c r="A1961" s="144"/>
      <c r="B1961" s="144">
        <v>1920</v>
      </c>
      <c r="C1961" s="212" t="s">
        <v>2241</v>
      </c>
      <c r="D1961" s="211" t="s">
        <v>3173</v>
      </c>
      <c r="E1961" s="211" t="s">
        <v>3174</v>
      </c>
      <c r="F1961" s="182">
        <v>0.5</v>
      </c>
      <c r="G1961" s="313" t="s">
        <v>69</v>
      </c>
      <c r="H1961" s="222" t="s">
        <v>194</v>
      </c>
      <c r="I1961" s="222">
        <v>3</v>
      </c>
      <c r="J1961" s="313" t="s">
        <v>3175</v>
      </c>
      <c r="K1961" s="144" t="s">
        <v>3176</v>
      </c>
      <c r="L1961" s="144">
        <v>13501618761</v>
      </c>
      <c r="M1961" s="144">
        <v>3</v>
      </c>
      <c r="N1961" s="222">
        <v>77.2</v>
      </c>
      <c r="W1961" s="313"/>
      <c r="AB1961" s="98">
        <f t="shared" si="32"/>
        <v>-71.2</v>
      </c>
    </row>
    <row r="1962" spans="1:28" ht="24" customHeight="1">
      <c r="A1962" s="144"/>
      <c r="B1962" s="144">
        <v>1921</v>
      </c>
      <c r="C1962" s="212" t="s">
        <v>2241</v>
      </c>
      <c r="D1962" s="407" t="s">
        <v>3177</v>
      </c>
      <c r="E1962" s="211" t="s">
        <v>3178</v>
      </c>
      <c r="F1962" s="182">
        <v>3.58</v>
      </c>
      <c r="G1962" t="s">
        <v>35</v>
      </c>
      <c r="H1962" s="839" t="s">
        <v>2092</v>
      </c>
      <c r="I1962" s="144">
        <v>12.45</v>
      </c>
      <c r="J1962" s="332" t="s">
        <v>3179</v>
      </c>
      <c r="K1962" s="432" t="s">
        <v>3180</v>
      </c>
      <c r="L1962" s="432">
        <v>18049917949</v>
      </c>
      <c r="M1962" s="432">
        <f>SUM(I1962:I1963)</f>
        <v>20.419999999999998</v>
      </c>
      <c r="N1962" s="839">
        <v>114.86</v>
      </c>
      <c r="W1962" s="332"/>
      <c r="AB1962" s="98">
        <f aca="true" t="shared" si="33" ref="AB1962:AB2025">M1962*2-N1962</f>
        <v>-74.02000000000001</v>
      </c>
    </row>
    <row r="1963" spans="1:28" ht="24" customHeight="1">
      <c r="A1963" s="144"/>
      <c r="B1963" s="144">
        <v>1922</v>
      </c>
      <c r="C1963" s="212" t="s">
        <v>2241</v>
      </c>
      <c r="D1963" s="413"/>
      <c r="E1963" s="211" t="s">
        <v>3181</v>
      </c>
      <c r="F1963" s="182">
        <v>1.79</v>
      </c>
      <c r="G1963" t="s">
        <v>35</v>
      </c>
      <c r="H1963" s="840"/>
      <c r="I1963" s="144">
        <v>7.97</v>
      </c>
      <c r="J1963" s="356"/>
      <c r="K1963" s="433"/>
      <c r="L1963" s="433"/>
      <c r="M1963" s="433"/>
      <c r="N1963" s="840"/>
      <c r="W1963" s="356"/>
      <c r="AB1963" s="98">
        <f t="shared" si="33"/>
        <v>0</v>
      </c>
    </row>
    <row r="1964" spans="1:28" ht="36">
      <c r="A1964" s="340"/>
      <c r="B1964" s="144">
        <v>1923</v>
      </c>
      <c r="C1964" s="212" t="s">
        <v>2241</v>
      </c>
      <c r="D1964" s="944" t="s">
        <v>3182</v>
      </c>
      <c r="E1964" t="s">
        <v>3183</v>
      </c>
      <c r="F1964" s="182">
        <v>5</v>
      </c>
      <c r="G1964" t="s">
        <v>35</v>
      </c>
      <c r="H1964" t="s">
        <v>170</v>
      </c>
      <c r="I1964" s="648">
        <v>15</v>
      </c>
      <c r="J1964" s="950" t="s">
        <v>3184</v>
      </c>
      <c r="K1964" s="951" t="s">
        <v>688</v>
      </c>
      <c r="L1964" s="952">
        <v>15618525658</v>
      </c>
      <c r="M1964" s="953">
        <v>52</v>
      </c>
      <c r="N1964" s="648">
        <v>119.88</v>
      </c>
      <c r="AB1964" s="98">
        <f t="shared" si="33"/>
        <v>-15.879999999999995</v>
      </c>
    </row>
    <row r="1965" spans="1:28" ht="36">
      <c r="A1965" s="340"/>
      <c r="B1965" s="144">
        <v>1924</v>
      </c>
      <c r="C1965" s="212" t="s">
        <v>2241</v>
      </c>
      <c r="D1965" s="945"/>
      <c r="E1965" t="s">
        <v>3183</v>
      </c>
      <c r="F1965" s="182">
        <v>5</v>
      </c>
      <c r="G1965" t="s">
        <v>35</v>
      </c>
      <c r="H1965"/>
      <c r="I1965" s="648">
        <v>15</v>
      </c>
      <c r="J1965" s="950" t="s">
        <v>3185</v>
      </c>
      <c r="K1965" s="954"/>
      <c r="L1965" s="955"/>
      <c r="M1965" s="956"/>
      <c r="N1965" s="648"/>
      <c r="AB1965" s="98">
        <f t="shared" si="33"/>
        <v>0</v>
      </c>
    </row>
    <row r="1966" spans="1:28" ht="36">
      <c r="A1966" s="340"/>
      <c r="B1966" s="144">
        <v>1925</v>
      </c>
      <c r="C1966" s="212" t="s">
        <v>2241</v>
      </c>
      <c r="D1966" s="945"/>
      <c r="E1966" t="s">
        <v>3186</v>
      </c>
      <c r="F1966" s="182">
        <v>3</v>
      </c>
      <c r="G1966" t="s">
        <v>35</v>
      </c>
      <c r="H1966"/>
      <c r="I1966" s="648">
        <v>11</v>
      </c>
      <c r="J1966" s="950" t="s">
        <v>3187</v>
      </c>
      <c r="K1966" s="954"/>
      <c r="L1966" s="955"/>
      <c r="M1966" s="956"/>
      <c r="N1966" s="648"/>
      <c r="AB1966" s="98">
        <f t="shared" si="33"/>
        <v>0</v>
      </c>
    </row>
    <row r="1967" spans="1:28" ht="36">
      <c r="A1967" s="340"/>
      <c r="B1967" s="144">
        <v>1926</v>
      </c>
      <c r="C1967" s="212" t="s">
        <v>2241</v>
      </c>
      <c r="D1967" s="946"/>
      <c r="E1967" t="s">
        <v>3186</v>
      </c>
      <c r="F1967" s="182">
        <v>3</v>
      </c>
      <c r="G1967" t="s">
        <v>35</v>
      </c>
      <c r="H1967"/>
      <c r="I1967" s="648">
        <v>11</v>
      </c>
      <c r="J1967" s="950" t="s">
        <v>3188</v>
      </c>
      <c r="K1967" s="957"/>
      <c r="L1967" s="958"/>
      <c r="M1967" s="959"/>
      <c r="N1967" s="648"/>
      <c r="AB1967" s="98">
        <f t="shared" si="33"/>
        <v>0</v>
      </c>
    </row>
    <row r="1968" spans="1:28" ht="36">
      <c r="A1968" s="373"/>
      <c r="B1968" s="144">
        <v>1927</v>
      </c>
      <c r="C1968" s="212" t="s">
        <v>2241</v>
      </c>
      <c r="D1968" s="736" t="s">
        <v>3189</v>
      </c>
      <c r="E1968" s="368" t="s">
        <v>3190</v>
      </c>
      <c r="F1968" s="854">
        <v>5</v>
      </c>
      <c r="G1968" s="2" t="s">
        <v>35</v>
      </c>
      <c r="H1968" s="855" t="s">
        <v>1125</v>
      </c>
      <c r="I1968" s="854">
        <v>15</v>
      </c>
      <c r="J1968" s="369" t="s">
        <v>3191</v>
      </c>
      <c r="K1968" s="369" t="s">
        <v>3192</v>
      </c>
      <c r="L1968" s="369">
        <v>13701968675</v>
      </c>
      <c r="M1968" s="804">
        <v>44.88</v>
      </c>
      <c r="N1968" s="855">
        <v>89.76</v>
      </c>
      <c r="W1968" s="846" t="s">
        <v>2271</v>
      </c>
      <c r="AB1968" s="98">
        <f t="shared" si="33"/>
        <v>0</v>
      </c>
    </row>
    <row r="1969" spans="1:28" ht="24">
      <c r="A1969" s="373"/>
      <c r="B1969" s="144">
        <v>1928</v>
      </c>
      <c r="C1969" s="212" t="s">
        <v>2241</v>
      </c>
      <c r="D1969" s="831"/>
      <c r="E1969" s="368" t="s">
        <v>3190</v>
      </c>
      <c r="F1969" s="854">
        <v>5</v>
      </c>
      <c r="G1969" s="2" t="s">
        <v>35</v>
      </c>
      <c r="H1969" s="856"/>
      <c r="I1969" s="854">
        <v>15</v>
      </c>
      <c r="J1969" s="369" t="s">
        <v>3193</v>
      </c>
      <c r="K1969" s="369" t="s">
        <v>3192</v>
      </c>
      <c r="L1969" s="369">
        <v>13701968675</v>
      </c>
      <c r="M1969" s="807"/>
      <c r="N1969" s="856"/>
      <c r="W1969" s="847"/>
      <c r="AB1969" s="98">
        <f t="shared" si="33"/>
        <v>0</v>
      </c>
    </row>
    <row r="1970" spans="1:28" ht="36">
      <c r="A1970" s="373"/>
      <c r="B1970" s="144">
        <v>1929</v>
      </c>
      <c r="C1970" s="212" t="s">
        <v>2241</v>
      </c>
      <c r="D1970" s="824"/>
      <c r="E1970" s="368" t="s">
        <v>3190</v>
      </c>
      <c r="F1970" s="854">
        <v>5</v>
      </c>
      <c r="G1970" s="2" t="s">
        <v>35</v>
      </c>
      <c r="H1970" s="857"/>
      <c r="I1970" s="854">
        <v>15</v>
      </c>
      <c r="J1970" s="369" t="s">
        <v>3191</v>
      </c>
      <c r="K1970" s="369" t="s">
        <v>3192</v>
      </c>
      <c r="L1970" s="369">
        <v>13701968675</v>
      </c>
      <c r="M1970" s="806"/>
      <c r="N1970" s="857"/>
      <c r="W1970" s="848"/>
      <c r="AB1970" s="98">
        <f t="shared" si="33"/>
        <v>0</v>
      </c>
    </row>
    <row r="1971" spans="1:28" ht="13.5" customHeight="1">
      <c r="A1971" s="144"/>
      <c r="B1971" s="144">
        <v>1930</v>
      </c>
      <c r="C1971" s="212" t="s">
        <v>2241</v>
      </c>
      <c r="D1971" s="407" t="s">
        <v>3194</v>
      </c>
      <c r="E1971" s="211" t="s">
        <v>3195</v>
      </c>
      <c r="F1971" s="182">
        <v>3.36</v>
      </c>
      <c r="G1971" t="s">
        <v>35</v>
      </c>
      <c r="H1971" s="839" t="s">
        <v>170</v>
      </c>
      <c r="I1971" s="144">
        <v>11.9</v>
      </c>
      <c r="J1971" s="332" t="s">
        <v>3196</v>
      </c>
      <c r="K1971" s="432" t="s">
        <v>3197</v>
      </c>
      <c r="L1971" s="432">
        <v>13862811652</v>
      </c>
      <c r="M1971" s="432">
        <f>SUM(I1971:I1978)</f>
        <v>95.20000000000002</v>
      </c>
      <c r="N1971" s="839">
        <v>196</v>
      </c>
      <c r="W1971" s="313"/>
      <c r="AB1971" s="98">
        <f t="shared" si="33"/>
        <v>-5.599999999999966</v>
      </c>
    </row>
    <row r="1972" spans="1:28" ht="13.5">
      <c r="A1972" s="144"/>
      <c r="B1972" s="144">
        <v>1931</v>
      </c>
      <c r="C1972" s="212" t="s">
        <v>2241</v>
      </c>
      <c r="D1972" s="410"/>
      <c r="E1972" s="211" t="s">
        <v>3195</v>
      </c>
      <c r="F1972" s="182">
        <v>3.36</v>
      </c>
      <c r="G1972" t="s">
        <v>35</v>
      </c>
      <c r="H1972" s="849"/>
      <c r="I1972" s="144">
        <v>11.9</v>
      </c>
      <c r="J1972" s="355"/>
      <c r="K1972" s="435"/>
      <c r="L1972" s="435"/>
      <c r="M1972" s="435"/>
      <c r="N1972" s="849"/>
      <c r="W1972" s="313"/>
      <c r="AB1972" s="98">
        <f t="shared" si="33"/>
        <v>0</v>
      </c>
    </row>
    <row r="1973" spans="1:28" ht="13.5">
      <c r="A1973" s="144"/>
      <c r="B1973" s="144">
        <v>1932</v>
      </c>
      <c r="C1973" s="212" t="s">
        <v>2241</v>
      </c>
      <c r="D1973" s="410"/>
      <c r="E1973" s="211" t="s">
        <v>3195</v>
      </c>
      <c r="F1973" s="182">
        <v>3.36</v>
      </c>
      <c r="G1973" t="s">
        <v>35</v>
      </c>
      <c r="H1973" s="849"/>
      <c r="I1973" s="144">
        <v>11.9</v>
      </c>
      <c r="J1973" s="355"/>
      <c r="K1973" s="435"/>
      <c r="L1973" s="435"/>
      <c r="M1973" s="435"/>
      <c r="N1973" s="849"/>
      <c r="W1973" s="313"/>
      <c r="AB1973" s="98">
        <f t="shared" si="33"/>
        <v>0</v>
      </c>
    </row>
    <row r="1974" spans="1:28" ht="13.5">
      <c r="A1974" s="144"/>
      <c r="B1974" s="144">
        <v>1933</v>
      </c>
      <c r="C1974" s="212" t="s">
        <v>2241</v>
      </c>
      <c r="D1974" s="410"/>
      <c r="E1974" s="211" t="s">
        <v>3195</v>
      </c>
      <c r="F1974" s="182">
        <v>3.36</v>
      </c>
      <c r="G1974" t="s">
        <v>35</v>
      </c>
      <c r="H1974" s="849"/>
      <c r="I1974" s="144">
        <v>11.9</v>
      </c>
      <c r="J1974" s="355"/>
      <c r="K1974" s="435"/>
      <c r="L1974" s="435"/>
      <c r="M1974" s="435"/>
      <c r="N1974" s="849"/>
      <c r="W1974" s="313"/>
      <c r="AB1974" s="98">
        <f t="shared" si="33"/>
        <v>0</v>
      </c>
    </row>
    <row r="1975" spans="1:28" ht="13.5">
      <c r="A1975" s="144"/>
      <c r="B1975" s="144">
        <v>1934</v>
      </c>
      <c r="C1975" s="212" t="s">
        <v>2241</v>
      </c>
      <c r="D1975" s="410"/>
      <c r="E1975" s="211" t="s">
        <v>3195</v>
      </c>
      <c r="F1975" s="182">
        <v>3.36</v>
      </c>
      <c r="G1975" t="s">
        <v>35</v>
      </c>
      <c r="H1975" s="849"/>
      <c r="I1975" s="144">
        <v>11.9</v>
      </c>
      <c r="J1975" s="355"/>
      <c r="K1975" s="435"/>
      <c r="L1975" s="435"/>
      <c r="M1975" s="435"/>
      <c r="N1975" s="849"/>
      <c r="W1975" s="313"/>
      <c r="AB1975" s="98">
        <f t="shared" si="33"/>
        <v>0</v>
      </c>
    </row>
    <row r="1976" spans="1:28" ht="13.5">
      <c r="A1976" s="144"/>
      <c r="B1976" s="144">
        <v>1935</v>
      </c>
      <c r="C1976" s="212" t="s">
        <v>2241</v>
      </c>
      <c r="D1976" s="410"/>
      <c r="E1976" s="211" t="s">
        <v>3195</v>
      </c>
      <c r="F1976" s="182">
        <v>3.36</v>
      </c>
      <c r="G1976" t="s">
        <v>35</v>
      </c>
      <c r="H1976" s="849"/>
      <c r="I1976" s="144">
        <v>11.9</v>
      </c>
      <c r="J1976" s="355"/>
      <c r="K1976" s="435"/>
      <c r="L1976" s="435"/>
      <c r="M1976" s="435"/>
      <c r="N1976" s="849"/>
      <c r="W1976" s="313"/>
      <c r="AB1976" s="98">
        <f t="shared" si="33"/>
        <v>0</v>
      </c>
    </row>
    <row r="1977" spans="1:28" ht="13.5">
      <c r="A1977" s="144"/>
      <c r="B1977" s="144">
        <v>1936</v>
      </c>
      <c r="C1977" s="212" t="s">
        <v>2241</v>
      </c>
      <c r="D1977" s="410"/>
      <c r="E1977" s="211" t="s">
        <v>3195</v>
      </c>
      <c r="F1977" s="182">
        <v>3.36</v>
      </c>
      <c r="G1977" t="s">
        <v>35</v>
      </c>
      <c r="H1977" s="849"/>
      <c r="I1977" s="144">
        <v>11.9</v>
      </c>
      <c r="J1977" s="355"/>
      <c r="K1977" s="435"/>
      <c r="L1977" s="435"/>
      <c r="M1977" s="435"/>
      <c r="N1977" s="849"/>
      <c r="W1977" s="313"/>
      <c r="AB1977" s="98">
        <f t="shared" si="33"/>
        <v>0</v>
      </c>
    </row>
    <row r="1978" spans="1:28" ht="13.5">
      <c r="A1978" s="144"/>
      <c r="B1978" s="144">
        <v>1937</v>
      </c>
      <c r="C1978" s="212" t="s">
        <v>2241</v>
      </c>
      <c r="D1978" s="413"/>
      <c r="E1978" s="211" t="s">
        <v>3195</v>
      </c>
      <c r="F1978" s="182">
        <v>3.36</v>
      </c>
      <c r="G1978" t="s">
        <v>35</v>
      </c>
      <c r="H1978" s="840"/>
      <c r="I1978" s="144">
        <v>11.9</v>
      </c>
      <c r="J1978" s="356"/>
      <c r="K1978" s="433"/>
      <c r="L1978" s="433"/>
      <c r="M1978" s="433"/>
      <c r="N1978" s="840"/>
      <c r="W1978" s="313"/>
      <c r="AB1978" s="98">
        <f t="shared" si="33"/>
        <v>0</v>
      </c>
    </row>
    <row r="1979" spans="1:28" ht="24">
      <c r="A1979" s="144"/>
      <c r="B1979" s="144">
        <v>1938</v>
      </c>
      <c r="C1979" s="212" t="s">
        <v>2241</v>
      </c>
      <c r="D1979" s="211" t="s">
        <v>3198</v>
      </c>
      <c r="E1979" s="211" t="s">
        <v>1573</v>
      </c>
      <c r="F1979" s="182">
        <v>0.62</v>
      </c>
      <c r="G1979" s="313" t="s">
        <v>69</v>
      </c>
      <c r="H1979" s="222" t="s">
        <v>3199</v>
      </c>
      <c r="I1979" s="222">
        <v>3.72</v>
      </c>
      <c r="J1979" s="313" t="s">
        <v>3200</v>
      </c>
      <c r="K1979" s="313" t="s">
        <v>3201</v>
      </c>
      <c r="L1979" s="313">
        <v>13701698098</v>
      </c>
      <c r="M1979" s="144">
        <v>3.72</v>
      </c>
      <c r="N1979" s="222">
        <v>31.6</v>
      </c>
      <c r="W1979" s="313"/>
      <c r="AB1979" s="98">
        <f t="shared" si="33"/>
        <v>-24.16</v>
      </c>
    </row>
    <row r="1980" spans="1:28" s="121" customFormat="1" ht="24">
      <c r="A1980" s="947"/>
      <c r="B1980" s="144">
        <v>1939</v>
      </c>
      <c r="C1980" s="573" t="s">
        <v>2241</v>
      </c>
      <c r="D1980" s="736" t="s">
        <v>3202</v>
      </c>
      <c r="E1980" s="368" t="s">
        <v>3203</v>
      </c>
      <c r="F1980" s="182">
        <v>4</v>
      </c>
      <c r="G1980" s="369" t="s">
        <v>35</v>
      </c>
      <c r="H1980" s="948" t="s">
        <v>3108</v>
      </c>
      <c r="I1980" s="373">
        <v>13.5</v>
      </c>
      <c r="J1980" s="369" t="s">
        <v>3204</v>
      </c>
      <c r="K1980" s="369" t="s">
        <v>2950</v>
      </c>
      <c r="L1980" s="369">
        <v>13301753333</v>
      </c>
      <c r="M1980" s="804">
        <v>100.28</v>
      </c>
      <c r="N1980" s="46">
        <v>200.57</v>
      </c>
      <c r="O1980" s="397"/>
      <c r="P1980" s="397"/>
      <c r="Q1980" s="397"/>
      <c r="R1980" s="397"/>
      <c r="S1980" s="397"/>
      <c r="T1980" s="397"/>
      <c r="U1980" s="397"/>
      <c r="V1980" s="397"/>
      <c r="W1980" s="846"/>
      <c r="AB1980" s="98">
        <f t="shared" si="33"/>
        <v>-0.009999999999990905</v>
      </c>
    </row>
    <row r="1981" spans="1:28" s="121" customFormat="1" ht="24">
      <c r="A1981" s="947"/>
      <c r="B1981" s="144">
        <v>1940</v>
      </c>
      <c r="C1981" s="573" t="s">
        <v>2241</v>
      </c>
      <c r="D1981" s="831"/>
      <c r="E1981" s="368" t="s">
        <v>3205</v>
      </c>
      <c r="F1981" s="182">
        <v>4</v>
      </c>
      <c r="G1981" s="369" t="s">
        <v>35</v>
      </c>
      <c r="H1981" s="949"/>
      <c r="I1981" s="373">
        <v>13.5</v>
      </c>
      <c r="J1981" s="369" t="s">
        <v>3204</v>
      </c>
      <c r="K1981" s="369" t="s">
        <v>2950</v>
      </c>
      <c r="L1981" s="369">
        <v>13301753333</v>
      </c>
      <c r="M1981" s="807"/>
      <c r="N1981" s="46"/>
      <c r="O1981" s="397"/>
      <c r="P1981" s="397"/>
      <c r="Q1981" s="397"/>
      <c r="R1981" s="397"/>
      <c r="S1981" s="397"/>
      <c r="T1981" s="397"/>
      <c r="U1981" s="397"/>
      <c r="V1981" s="397"/>
      <c r="W1981" s="847"/>
      <c r="AB1981" s="98">
        <f t="shared" si="33"/>
        <v>0</v>
      </c>
    </row>
    <row r="1982" spans="1:28" s="121" customFormat="1" ht="24">
      <c r="A1982" s="947"/>
      <c r="B1982" s="144">
        <v>1941</v>
      </c>
      <c r="C1982" s="573" t="s">
        <v>2241</v>
      </c>
      <c r="D1982" s="831"/>
      <c r="E1982" s="368" t="s">
        <v>3206</v>
      </c>
      <c r="F1982" s="182">
        <v>4</v>
      </c>
      <c r="G1982" s="369" t="s">
        <v>35</v>
      </c>
      <c r="H1982" s="949"/>
      <c r="I1982" s="373">
        <v>13.5</v>
      </c>
      <c r="J1982" s="369" t="s">
        <v>3204</v>
      </c>
      <c r="K1982" s="369" t="s">
        <v>2950</v>
      </c>
      <c r="L1982" s="369">
        <v>13301753333</v>
      </c>
      <c r="M1982" s="807"/>
      <c r="N1982" s="46"/>
      <c r="O1982" s="397"/>
      <c r="P1982" s="397"/>
      <c r="Q1982" s="397"/>
      <c r="R1982" s="397"/>
      <c r="S1982" s="397"/>
      <c r="T1982" s="397"/>
      <c r="U1982" s="397"/>
      <c r="V1982" s="397"/>
      <c r="W1982" s="847"/>
      <c r="AB1982" s="98">
        <f t="shared" si="33"/>
        <v>0</v>
      </c>
    </row>
    <row r="1983" spans="1:28" s="121" customFormat="1" ht="24">
      <c r="A1983" s="947"/>
      <c r="B1983" s="144">
        <v>1942</v>
      </c>
      <c r="C1983" s="573" t="s">
        <v>2241</v>
      </c>
      <c r="D1983" s="831"/>
      <c r="E1983" s="368" t="s">
        <v>3207</v>
      </c>
      <c r="F1983" s="182">
        <v>2</v>
      </c>
      <c r="G1983" s="369" t="s">
        <v>35</v>
      </c>
      <c r="H1983" s="949"/>
      <c r="I1983" s="373">
        <v>8.5</v>
      </c>
      <c r="J1983" s="369" t="s">
        <v>3204</v>
      </c>
      <c r="K1983" s="369" t="s">
        <v>2950</v>
      </c>
      <c r="L1983" s="369">
        <v>13301753333</v>
      </c>
      <c r="M1983" s="807"/>
      <c r="N1983" s="46"/>
      <c r="O1983" s="397"/>
      <c r="P1983" s="397"/>
      <c r="Q1983" s="397"/>
      <c r="R1983" s="397"/>
      <c r="S1983" s="397"/>
      <c r="T1983" s="397"/>
      <c r="U1983" s="397"/>
      <c r="V1983" s="397"/>
      <c r="W1983" s="847"/>
      <c r="AB1983" s="98">
        <f t="shared" si="33"/>
        <v>0</v>
      </c>
    </row>
    <row r="1984" spans="1:28" s="121" customFormat="1" ht="24">
      <c r="A1984" s="947"/>
      <c r="B1984" s="144">
        <v>1943</v>
      </c>
      <c r="C1984" s="573" t="s">
        <v>2241</v>
      </c>
      <c r="D1984" s="831"/>
      <c r="E1984" s="368" t="s">
        <v>3208</v>
      </c>
      <c r="F1984" s="182">
        <v>2</v>
      </c>
      <c r="G1984" s="369" t="s">
        <v>35</v>
      </c>
      <c r="H1984" s="949"/>
      <c r="I1984" s="373">
        <v>8.5</v>
      </c>
      <c r="J1984" s="369" t="s">
        <v>3204</v>
      </c>
      <c r="K1984" s="369" t="s">
        <v>2950</v>
      </c>
      <c r="L1984" s="369">
        <v>13301753333</v>
      </c>
      <c r="M1984" s="807"/>
      <c r="N1984" s="46"/>
      <c r="O1984" s="397"/>
      <c r="P1984" s="397"/>
      <c r="Q1984" s="397"/>
      <c r="R1984" s="397"/>
      <c r="S1984" s="397"/>
      <c r="T1984" s="397"/>
      <c r="U1984" s="397"/>
      <c r="V1984" s="397"/>
      <c r="W1984" s="847"/>
      <c r="AB1984" s="98">
        <f t="shared" si="33"/>
        <v>0</v>
      </c>
    </row>
    <row r="1985" spans="1:28" s="121" customFormat="1" ht="24">
      <c r="A1985" s="947"/>
      <c r="B1985" s="144">
        <v>1944</v>
      </c>
      <c r="C1985" s="573" t="s">
        <v>2241</v>
      </c>
      <c r="D1985" s="831"/>
      <c r="E1985" t="s">
        <v>3209</v>
      </c>
      <c r="F1985" s="2">
        <v>4</v>
      </c>
      <c r="G1985" s="369" t="s">
        <v>35</v>
      </c>
      <c r="H1985" s="949"/>
      <c r="I1985" s="373">
        <v>13.5</v>
      </c>
      <c r="J1985" s="369" t="s">
        <v>3210</v>
      </c>
      <c r="K1985" s="369" t="s">
        <v>3211</v>
      </c>
      <c r="L1985" s="369" t="s">
        <v>3212</v>
      </c>
      <c r="M1985" s="807"/>
      <c r="N1985" s="46"/>
      <c r="O1985" s="397"/>
      <c r="P1985" s="397"/>
      <c r="Q1985" s="397"/>
      <c r="R1985" s="397"/>
      <c r="S1985" s="397"/>
      <c r="T1985" s="397"/>
      <c r="U1985" s="397"/>
      <c r="V1985" s="397"/>
      <c r="W1985" s="847"/>
      <c r="AB1985" s="98">
        <f t="shared" si="33"/>
        <v>0</v>
      </c>
    </row>
    <row r="1986" spans="1:28" s="121" customFormat="1" ht="24">
      <c r="A1986" s="947"/>
      <c r="B1986" s="144">
        <v>1945</v>
      </c>
      <c r="C1986" s="573" t="s">
        <v>2241</v>
      </c>
      <c r="D1986" s="831"/>
      <c r="E1986" t="s">
        <v>3209</v>
      </c>
      <c r="F1986" s="2">
        <v>4</v>
      </c>
      <c r="G1986" s="369" t="s">
        <v>35</v>
      </c>
      <c r="H1986" s="949"/>
      <c r="I1986" s="373">
        <v>13.5</v>
      </c>
      <c r="J1986" s="369" t="s">
        <v>3210</v>
      </c>
      <c r="K1986" s="369" t="s">
        <v>3211</v>
      </c>
      <c r="L1986" s="369" t="s">
        <v>3212</v>
      </c>
      <c r="M1986" s="807"/>
      <c r="N1986" s="46"/>
      <c r="O1986" s="397"/>
      <c r="P1986" s="397"/>
      <c r="Q1986" s="397"/>
      <c r="R1986" s="397"/>
      <c r="S1986" s="397"/>
      <c r="T1986" s="397"/>
      <c r="U1986" s="397"/>
      <c r="V1986" s="397"/>
      <c r="W1986" s="847"/>
      <c r="AB1986" s="98">
        <f t="shared" si="33"/>
        <v>0</v>
      </c>
    </row>
    <row r="1987" spans="1:28" s="121" customFormat="1" ht="24">
      <c r="A1987" s="947"/>
      <c r="B1987" s="144">
        <v>1946</v>
      </c>
      <c r="C1987" s="573" t="s">
        <v>2241</v>
      </c>
      <c r="D1987" s="831"/>
      <c r="E1987" t="s">
        <v>3209</v>
      </c>
      <c r="F1987" s="2">
        <v>4</v>
      </c>
      <c r="G1987" s="369" t="s">
        <v>35</v>
      </c>
      <c r="H1987" s="949"/>
      <c r="I1987" s="373">
        <v>13.5</v>
      </c>
      <c r="J1987" s="369" t="s">
        <v>3210</v>
      </c>
      <c r="K1987" s="369" t="s">
        <v>3211</v>
      </c>
      <c r="L1987" s="369" t="s">
        <v>3212</v>
      </c>
      <c r="M1987" s="807"/>
      <c r="N1987" s="46"/>
      <c r="O1987" s="397"/>
      <c r="P1987" s="397"/>
      <c r="Q1987" s="397"/>
      <c r="R1987" s="397"/>
      <c r="S1987" s="397"/>
      <c r="T1987" s="397"/>
      <c r="U1987" s="397"/>
      <c r="V1987" s="397"/>
      <c r="W1987" s="847"/>
      <c r="AB1987" s="98">
        <f t="shared" si="33"/>
        <v>0</v>
      </c>
    </row>
    <row r="1988" spans="1:28" s="121" customFormat="1" ht="24">
      <c r="A1988" s="947"/>
      <c r="B1988" s="144">
        <v>1947</v>
      </c>
      <c r="C1988" s="573" t="s">
        <v>2241</v>
      </c>
      <c r="D1988" s="831"/>
      <c r="E1988" t="s">
        <v>2371</v>
      </c>
      <c r="F1988" s="2">
        <v>2.57</v>
      </c>
      <c r="G1988" s="369" t="s">
        <v>35</v>
      </c>
      <c r="H1988" s="949"/>
      <c r="I1988" s="373">
        <v>9.92</v>
      </c>
      <c r="J1988" s="369" t="s">
        <v>3210</v>
      </c>
      <c r="K1988" s="369" t="s">
        <v>3211</v>
      </c>
      <c r="L1988" s="369" t="s">
        <v>3212</v>
      </c>
      <c r="M1988" s="807"/>
      <c r="N1988" s="46"/>
      <c r="O1988" s="397"/>
      <c r="P1988" s="397"/>
      <c r="Q1988" s="397"/>
      <c r="R1988" s="397"/>
      <c r="S1988" s="397"/>
      <c r="T1988" s="397"/>
      <c r="U1988" s="397"/>
      <c r="V1988" s="397"/>
      <c r="W1988" s="847"/>
      <c r="AB1988" s="98">
        <f t="shared" si="33"/>
        <v>0</v>
      </c>
    </row>
    <row r="1989" spans="1:28" s="121" customFormat="1" ht="24">
      <c r="A1989" s="947"/>
      <c r="B1989" s="144">
        <v>1948</v>
      </c>
      <c r="C1989" s="573" t="s">
        <v>2241</v>
      </c>
      <c r="D1989" s="824"/>
      <c r="E1989" t="s">
        <v>2371</v>
      </c>
      <c r="F1989" s="2">
        <v>2.57</v>
      </c>
      <c r="G1989" s="369" t="s">
        <v>35</v>
      </c>
      <c r="H1989" s="960"/>
      <c r="I1989" s="373">
        <v>9.92</v>
      </c>
      <c r="J1989" s="369" t="s">
        <v>3210</v>
      </c>
      <c r="K1989" s="369" t="s">
        <v>3211</v>
      </c>
      <c r="L1989" s="369" t="s">
        <v>3212</v>
      </c>
      <c r="M1989" s="806"/>
      <c r="N1989" s="46"/>
      <c r="O1989" s="397"/>
      <c r="P1989" s="397"/>
      <c r="Q1989" s="397"/>
      <c r="R1989" s="397"/>
      <c r="S1989" s="397"/>
      <c r="T1989" s="397"/>
      <c r="U1989" s="397"/>
      <c r="V1989" s="397"/>
      <c r="W1989" s="848"/>
      <c r="AB1989" s="98">
        <f t="shared" si="33"/>
        <v>0</v>
      </c>
    </row>
    <row r="1990" spans="1:28" ht="24" customHeight="1">
      <c r="A1990" s="144"/>
      <c r="B1990" s="144">
        <v>1949</v>
      </c>
      <c r="C1990" s="212" t="s">
        <v>2241</v>
      </c>
      <c r="D1990" s="407" t="s">
        <v>3213</v>
      </c>
      <c r="E1990" t="s">
        <v>3214</v>
      </c>
      <c r="F1990" s="2">
        <v>4.2</v>
      </c>
      <c r="G1990" s="313" t="s">
        <v>35</v>
      </c>
      <c r="H1990" s="915" t="s">
        <v>3215</v>
      </c>
      <c r="I1990" s="144">
        <v>13.8</v>
      </c>
      <c r="J1990" s="332" t="s">
        <v>3216</v>
      </c>
      <c r="K1990" s="332" t="s">
        <v>3217</v>
      </c>
      <c r="L1990" s="332">
        <v>13774494649</v>
      </c>
      <c r="M1990" s="432">
        <f>SUM(I1990:I1993)</f>
        <v>56.660000000000004</v>
      </c>
      <c r="N1990" s="839">
        <v>205.98</v>
      </c>
      <c r="W1990" s="313"/>
      <c r="AB1990" s="98">
        <f t="shared" si="33"/>
        <v>-92.65999999999998</v>
      </c>
    </row>
    <row r="1991" spans="1:28" ht="24" customHeight="1">
      <c r="A1991" s="144"/>
      <c r="B1991" s="144">
        <v>1950</v>
      </c>
      <c r="C1991" s="212" t="s">
        <v>2241</v>
      </c>
      <c r="D1991" s="410"/>
      <c r="E1991" t="s">
        <v>3214</v>
      </c>
      <c r="F1991" s="2">
        <v>4.2</v>
      </c>
      <c r="G1991" s="313" t="s">
        <v>35</v>
      </c>
      <c r="H1991" s="961"/>
      <c r="I1991" s="144">
        <v>13.8</v>
      </c>
      <c r="J1991" s="355"/>
      <c r="K1991" s="355"/>
      <c r="L1991" s="355"/>
      <c r="M1991" s="435"/>
      <c r="N1991" s="849"/>
      <c r="W1991" s="313"/>
      <c r="AB1991" s="98">
        <f t="shared" si="33"/>
        <v>0</v>
      </c>
    </row>
    <row r="1992" spans="1:28" ht="24" customHeight="1">
      <c r="A1992" s="144"/>
      <c r="B1992" s="144">
        <v>1951</v>
      </c>
      <c r="C1992" s="212" t="s">
        <v>2241</v>
      </c>
      <c r="D1992" s="410"/>
      <c r="E1992" t="s">
        <v>3218</v>
      </c>
      <c r="F1992" s="2">
        <v>4.69</v>
      </c>
      <c r="G1992" s="313" t="s">
        <v>35</v>
      </c>
      <c r="H1992" s="961"/>
      <c r="I1992" s="144">
        <v>14.53</v>
      </c>
      <c r="J1992" s="355"/>
      <c r="K1992" s="355"/>
      <c r="L1992" s="355"/>
      <c r="M1992" s="435"/>
      <c r="N1992" s="849"/>
      <c r="W1992" s="313"/>
      <c r="AB1992" s="98">
        <f t="shared" si="33"/>
        <v>0</v>
      </c>
    </row>
    <row r="1993" spans="1:28" ht="24" customHeight="1">
      <c r="A1993" s="144"/>
      <c r="B1993" s="144">
        <v>1952</v>
      </c>
      <c r="C1993" s="212" t="s">
        <v>2241</v>
      </c>
      <c r="D1993" s="413"/>
      <c r="E1993" t="s">
        <v>3218</v>
      </c>
      <c r="F1993" s="2">
        <v>4.69</v>
      </c>
      <c r="G1993" s="313" t="s">
        <v>35</v>
      </c>
      <c r="H1993" s="916"/>
      <c r="I1993" s="144">
        <v>14.53</v>
      </c>
      <c r="J1993" s="356"/>
      <c r="K1993" s="356"/>
      <c r="L1993" s="356"/>
      <c r="M1993" s="433"/>
      <c r="N1993" s="840"/>
      <c r="W1993" s="313"/>
      <c r="AB1993" s="98">
        <f t="shared" si="33"/>
        <v>0</v>
      </c>
    </row>
    <row r="1994" spans="1:28" ht="36">
      <c r="A1994" s="144"/>
      <c r="B1994" s="144">
        <v>1953</v>
      </c>
      <c r="C1994" s="212" t="s">
        <v>2241</v>
      </c>
      <c r="D1994" s="407" t="s">
        <v>3219</v>
      </c>
      <c r="E1994" t="s">
        <v>34</v>
      </c>
      <c r="F1994" s="2">
        <v>5</v>
      </c>
      <c r="G1994" s="313" t="s">
        <v>35</v>
      </c>
      <c r="H1994" s="915" t="s">
        <v>3100</v>
      </c>
      <c r="I1994" s="144">
        <v>15</v>
      </c>
      <c r="J1994" s="313" t="s">
        <v>3220</v>
      </c>
      <c r="K1994" s="332" t="s">
        <v>3221</v>
      </c>
      <c r="L1994" s="332">
        <v>13801650889</v>
      </c>
      <c r="M1994" s="432">
        <v>45</v>
      </c>
      <c r="N1994" s="839">
        <v>118</v>
      </c>
      <c r="W1994" s="332"/>
      <c r="AB1994" s="98">
        <f t="shared" si="33"/>
        <v>-28</v>
      </c>
    </row>
    <row r="1995" spans="1:28" ht="36">
      <c r="A1995" s="144"/>
      <c r="B1995" s="144">
        <v>1954</v>
      </c>
      <c r="C1995" s="212" t="s">
        <v>2241</v>
      </c>
      <c r="D1995" s="410"/>
      <c r="E1995" t="s">
        <v>34</v>
      </c>
      <c r="F1995" s="2">
        <v>5</v>
      </c>
      <c r="G1995" s="313" t="s">
        <v>35</v>
      </c>
      <c r="H1995" s="961"/>
      <c r="I1995" s="144">
        <v>15</v>
      </c>
      <c r="J1995" s="313" t="s">
        <v>3220</v>
      </c>
      <c r="K1995" s="355"/>
      <c r="L1995" s="355"/>
      <c r="M1995" s="435"/>
      <c r="N1995" s="849"/>
      <c r="W1995" s="355"/>
      <c r="AB1995" s="98">
        <f t="shared" si="33"/>
        <v>0</v>
      </c>
    </row>
    <row r="1996" spans="1:28" ht="36">
      <c r="A1996" s="144"/>
      <c r="B1996" s="144">
        <v>1955</v>
      </c>
      <c r="C1996" s="212" t="s">
        <v>2241</v>
      </c>
      <c r="D1996" s="413"/>
      <c r="E1996" t="s">
        <v>34</v>
      </c>
      <c r="F1996" s="2">
        <v>5</v>
      </c>
      <c r="G1996" s="313" t="s">
        <v>35</v>
      </c>
      <c r="H1996" s="916"/>
      <c r="I1996" s="144">
        <v>15</v>
      </c>
      <c r="J1996" s="313" t="s">
        <v>3220</v>
      </c>
      <c r="K1996" s="356"/>
      <c r="L1996" s="356"/>
      <c r="M1996" s="433"/>
      <c r="N1996" s="840"/>
      <c r="W1996" s="356"/>
      <c r="AB1996" s="98">
        <f t="shared" si="33"/>
        <v>0</v>
      </c>
    </row>
    <row r="1997" spans="1:28" ht="13.5">
      <c r="A1997" s="373"/>
      <c r="B1997" s="144">
        <v>1956</v>
      </c>
      <c r="C1997" s="212" t="s">
        <v>2241</v>
      </c>
      <c r="D1997" s="827" t="s">
        <v>3222</v>
      </c>
      <c r="E1997" s="368" t="s">
        <v>2992</v>
      </c>
      <c r="F1997" s="854">
        <v>1.3</v>
      </c>
      <c r="G1997" s="369" t="s">
        <v>35</v>
      </c>
      <c r="H1997" s="854" t="s">
        <v>3223</v>
      </c>
      <c r="I1997" s="854">
        <v>6.75</v>
      </c>
      <c r="J1997" s="804" t="s">
        <v>3224</v>
      </c>
      <c r="K1997" s="804" t="s">
        <v>3225</v>
      </c>
      <c r="L1997" s="804">
        <v>13816054006</v>
      </c>
      <c r="M1997" s="804">
        <v>12</v>
      </c>
      <c r="N1997" s="855">
        <v>24</v>
      </c>
      <c r="W1997" s="846" t="s">
        <v>2271</v>
      </c>
      <c r="AB1997" s="98">
        <f t="shared" si="33"/>
        <v>0</v>
      </c>
    </row>
    <row r="1998" spans="1:28" ht="13.5">
      <c r="A1998" s="373"/>
      <c r="B1998" s="144">
        <v>1957</v>
      </c>
      <c r="C1998" s="212" t="s">
        <v>2241</v>
      </c>
      <c r="D1998" s="830"/>
      <c r="E1998" s="368" t="s">
        <v>2992</v>
      </c>
      <c r="F1998" s="854">
        <v>1.3</v>
      </c>
      <c r="G1998" s="369" t="s">
        <v>35</v>
      </c>
      <c r="H1998" s="854"/>
      <c r="I1998" s="854">
        <v>6.75</v>
      </c>
      <c r="J1998" s="806"/>
      <c r="K1998" s="806"/>
      <c r="L1998" s="806"/>
      <c r="M1998" s="806"/>
      <c r="N1998" s="857"/>
      <c r="W1998" s="848"/>
      <c r="AB1998" s="98">
        <f t="shared" si="33"/>
        <v>0</v>
      </c>
    </row>
    <row r="1999" spans="1:28" ht="13.5">
      <c r="A1999" s="144"/>
      <c r="B1999" s="144">
        <v>1958</v>
      </c>
      <c r="C1999" s="212" t="s">
        <v>2241</v>
      </c>
      <c r="D1999" s="407" t="s">
        <v>3226</v>
      </c>
      <c r="E1999" t="s">
        <v>3227</v>
      </c>
      <c r="F1999" s="182">
        <v>0.57</v>
      </c>
      <c r="G1999" s="313" t="s">
        <v>69</v>
      </c>
      <c r="H1999" s="839" t="s">
        <v>3228</v>
      </c>
      <c r="I1999" s="144">
        <v>3.42</v>
      </c>
      <c r="J1999" t="s">
        <v>3229</v>
      </c>
      <c r="K1999" t="s">
        <v>3230</v>
      </c>
      <c r="L1999">
        <v>13661593774</v>
      </c>
      <c r="M1999" s="432">
        <f>SUM(I1999:I2001)</f>
        <v>13.84</v>
      </c>
      <c r="N1999" s="46">
        <v>58.24</v>
      </c>
      <c r="W1999" s="332" t="s">
        <v>3231</v>
      </c>
      <c r="AB1999" s="98">
        <f t="shared" si="33"/>
        <v>-30.560000000000002</v>
      </c>
    </row>
    <row r="2000" spans="1:28" ht="13.5">
      <c r="A2000" s="144"/>
      <c r="B2000" s="144">
        <v>1959</v>
      </c>
      <c r="C2000" s="212" t="s">
        <v>2241</v>
      </c>
      <c r="D2000" s="410"/>
      <c r="E2000" t="s">
        <v>3232</v>
      </c>
      <c r="F2000" s="182">
        <v>1.4</v>
      </c>
      <c r="G2000" s="313" t="s">
        <v>69</v>
      </c>
      <c r="H2000" s="849"/>
      <c r="I2000" s="950">
        <v>7</v>
      </c>
      <c r="J2000" t="s">
        <v>3229</v>
      </c>
      <c r="K2000" t="s">
        <v>3230</v>
      </c>
      <c r="L2000">
        <v>13661593774</v>
      </c>
      <c r="M2000" s="435"/>
      <c r="N2000" s="46"/>
      <c r="W2000" s="355"/>
      <c r="AB2000" s="98">
        <f t="shared" si="33"/>
        <v>0</v>
      </c>
    </row>
    <row r="2001" spans="1:28" ht="13.5">
      <c r="A2001" s="144"/>
      <c r="B2001" s="144">
        <v>1960</v>
      </c>
      <c r="C2001" s="212" t="s">
        <v>2241</v>
      </c>
      <c r="D2001" s="413"/>
      <c r="E2001" t="s">
        <v>3227</v>
      </c>
      <c r="F2001" s="182">
        <v>0.57</v>
      </c>
      <c r="G2001" s="313" t="s">
        <v>69</v>
      </c>
      <c r="H2001" s="840"/>
      <c r="I2001" s="950">
        <v>3.42</v>
      </c>
      <c r="J2001" t="s">
        <v>3229</v>
      </c>
      <c r="K2001" t="s">
        <v>3230</v>
      </c>
      <c r="L2001">
        <v>13661593774</v>
      </c>
      <c r="M2001" s="433"/>
      <c r="N2001" s="46"/>
      <c r="W2001" s="356"/>
      <c r="AB2001" s="98">
        <f t="shared" si="33"/>
        <v>0</v>
      </c>
    </row>
    <row r="2002" spans="1:28" ht="13.5">
      <c r="A2002" s="362"/>
      <c r="B2002" s="144">
        <v>1961</v>
      </c>
      <c r="C2002" s="212" t="s">
        <v>2241</v>
      </c>
      <c r="D2002" s="962" t="s">
        <v>3233</v>
      </c>
      <c r="E2002" s="211" t="s">
        <v>3234</v>
      </c>
      <c r="F2002" s="182">
        <v>2</v>
      </c>
      <c r="G2002" s="313" t="s">
        <v>35</v>
      </c>
      <c r="H2002" s="432" t="s">
        <v>1013</v>
      </c>
      <c r="I2002" s="313">
        <v>8.5</v>
      </c>
      <c r="J2002" s="46" t="s">
        <v>3235</v>
      </c>
      <c r="K2002" s="46" t="s">
        <v>3236</v>
      </c>
      <c r="L2002" s="46">
        <v>13917069393</v>
      </c>
      <c r="M2002" s="432">
        <v>14.5</v>
      </c>
      <c r="N2002" s="46">
        <v>29</v>
      </c>
      <c r="AB2002" s="98">
        <f t="shared" si="33"/>
        <v>0</v>
      </c>
    </row>
    <row r="2003" spans="1:28" ht="13.5">
      <c r="A2003" s="362"/>
      <c r="B2003" s="144">
        <v>1962</v>
      </c>
      <c r="C2003" s="212" t="s">
        <v>2241</v>
      </c>
      <c r="D2003" s="962"/>
      <c r="E2003" s="211" t="s">
        <v>3237</v>
      </c>
      <c r="F2003" s="182">
        <v>1</v>
      </c>
      <c r="G2003" s="313" t="s">
        <v>35</v>
      </c>
      <c r="H2003" s="433"/>
      <c r="I2003" s="313">
        <v>6</v>
      </c>
      <c r="J2003" s="46"/>
      <c r="K2003" s="46"/>
      <c r="L2003" s="46"/>
      <c r="M2003" s="433"/>
      <c r="N2003" s="46"/>
      <c r="AB2003" s="98">
        <f t="shared" si="33"/>
        <v>0</v>
      </c>
    </row>
    <row r="2004" spans="1:28" ht="13.5">
      <c r="A2004" s="362"/>
      <c r="B2004" s="144">
        <v>1963</v>
      </c>
      <c r="C2004" s="212" t="s">
        <v>2241</v>
      </c>
      <c r="D2004" s="211" t="s">
        <v>3238</v>
      </c>
      <c r="E2004" s="769" t="s">
        <v>3239</v>
      </c>
      <c r="F2004" s="182">
        <v>0.67</v>
      </c>
      <c r="G2004" s="313" t="s">
        <v>35</v>
      </c>
      <c r="H2004" s="432" t="s">
        <v>1675</v>
      </c>
      <c r="I2004" s="144">
        <v>4.02</v>
      </c>
      <c r="J2004" s="46" t="s">
        <v>3240</v>
      </c>
      <c r="K2004" s="46" t="s">
        <v>3241</v>
      </c>
      <c r="L2004" s="46">
        <v>18964351080</v>
      </c>
      <c r="M2004" s="432">
        <f>SUM(I2004:I2008)</f>
        <v>18.06</v>
      </c>
      <c r="N2004" s="46">
        <v>48</v>
      </c>
      <c r="AB2004" s="98">
        <f t="shared" si="33"/>
        <v>-11.880000000000003</v>
      </c>
    </row>
    <row r="2005" spans="1:28" ht="13.5">
      <c r="A2005" s="362"/>
      <c r="B2005" s="144">
        <v>1964</v>
      </c>
      <c r="C2005" s="212" t="s">
        <v>2241</v>
      </c>
      <c r="D2005" s="211"/>
      <c r="E2005" s="769" t="s">
        <v>3239</v>
      </c>
      <c r="F2005" s="182">
        <v>0.67</v>
      </c>
      <c r="G2005" s="313" t="s">
        <v>35</v>
      </c>
      <c r="H2005" s="435"/>
      <c r="I2005" s="144">
        <v>4.02</v>
      </c>
      <c r="J2005" s="46"/>
      <c r="K2005" s="46"/>
      <c r="L2005" s="46"/>
      <c r="M2005" s="435"/>
      <c r="N2005" s="46"/>
      <c r="AB2005" s="98">
        <f t="shared" si="33"/>
        <v>0</v>
      </c>
    </row>
    <row r="2006" spans="1:28" ht="13.5">
      <c r="A2006" s="362"/>
      <c r="B2006" s="144">
        <v>1965</v>
      </c>
      <c r="C2006" s="212" t="s">
        <v>2241</v>
      </c>
      <c r="D2006" s="211"/>
      <c r="E2006" s="769" t="s">
        <v>3239</v>
      </c>
      <c r="F2006" s="182">
        <v>0.67</v>
      </c>
      <c r="G2006" s="313" t="s">
        <v>35</v>
      </c>
      <c r="H2006" s="435"/>
      <c r="I2006" s="144">
        <v>4.02</v>
      </c>
      <c r="J2006" s="46"/>
      <c r="K2006" s="46"/>
      <c r="L2006" s="46"/>
      <c r="M2006" s="435"/>
      <c r="N2006" s="46"/>
      <c r="AB2006" s="98">
        <f t="shared" si="33"/>
        <v>0</v>
      </c>
    </row>
    <row r="2007" spans="1:28" ht="13.5">
      <c r="A2007" s="362"/>
      <c r="B2007" s="144">
        <v>1966</v>
      </c>
      <c r="C2007" s="212" t="s">
        <v>2241</v>
      </c>
      <c r="D2007" s="211"/>
      <c r="E2007" s="769" t="s">
        <v>3242</v>
      </c>
      <c r="F2007" s="182">
        <v>0.5</v>
      </c>
      <c r="G2007" s="313" t="s">
        <v>35</v>
      </c>
      <c r="H2007" s="435"/>
      <c r="I2007" s="144">
        <v>3</v>
      </c>
      <c r="J2007" s="46"/>
      <c r="K2007" s="46"/>
      <c r="L2007" s="46"/>
      <c r="M2007" s="435"/>
      <c r="N2007" s="46"/>
      <c r="AB2007" s="98">
        <f t="shared" si="33"/>
        <v>0</v>
      </c>
    </row>
    <row r="2008" spans="1:28" ht="13.5">
      <c r="A2008" s="362"/>
      <c r="B2008" s="144">
        <v>1967</v>
      </c>
      <c r="C2008" s="212" t="s">
        <v>2241</v>
      </c>
      <c r="D2008" s="211"/>
      <c r="E2008" t="s">
        <v>3242</v>
      </c>
      <c r="F2008" s="2">
        <v>0.5</v>
      </c>
      <c r="G2008" s="313" t="s">
        <v>35</v>
      </c>
      <c r="H2008" s="433"/>
      <c r="I2008" s="144">
        <v>3</v>
      </c>
      <c r="J2008" s="46"/>
      <c r="K2008" s="46"/>
      <c r="L2008" s="46"/>
      <c r="M2008" s="433"/>
      <c r="N2008" s="46"/>
      <c r="AB2008" s="98">
        <f t="shared" si="33"/>
        <v>0</v>
      </c>
    </row>
    <row r="2009" spans="1:28" ht="13.5" customHeight="1">
      <c r="A2009" s="362"/>
      <c r="B2009" s="144">
        <v>1968</v>
      </c>
      <c r="C2009" s="212" t="s">
        <v>2241</v>
      </c>
      <c r="D2009" s="407" t="s">
        <v>3243</v>
      </c>
      <c r="E2009" t="s">
        <v>3244</v>
      </c>
      <c r="F2009" s="2">
        <v>2</v>
      </c>
      <c r="G2009" s="313" t="s">
        <v>35</v>
      </c>
      <c r="H2009" s="435" t="s">
        <v>2351</v>
      </c>
      <c r="I2009" s="144">
        <v>8.5</v>
      </c>
      <c r="J2009" s="355" t="s">
        <v>3245</v>
      </c>
      <c r="K2009" s="355" t="s">
        <v>3246</v>
      </c>
      <c r="L2009" s="355">
        <v>13917078458</v>
      </c>
      <c r="M2009" s="432">
        <v>17</v>
      </c>
      <c r="N2009" s="46">
        <v>34</v>
      </c>
      <c r="AB2009" s="98">
        <f t="shared" si="33"/>
        <v>0</v>
      </c>
    </row>
    <row r="2010" spans="1:28" ht="13.5">
      <c r="A2010" s="362"/>
      <c r="B2010" s="144">
        <v>1969</v>
      </c>
      <c r="C2010" s="212" t="s">
        <v>2241</v>
      </c>
      <c r="D2010" s="413"/>
      <c r="E2010" t="s">
        <v>3244</v>
      </c>
      <c r="F2010" s="182">
        <v>2</v>
      </c>
      <c r="G2010" s="313" t="s">
        <v>35</v>
      </c>
      <c r="H2010" s="433"/>
      <c r="I2010" s="313">
        <v>8.5</v>
      </c>
      <c r="J2010" s="356"/>
      <c r="K2010" s="356"/>
      <c r="L2010" s="356"/>
      <c r="M2010" s="433"/>
      <c r="N2010" s="46"/>
      <c r="AB2010" s="98">
        <f t="shared" si="33"/>
        <v>0</v>
      </c>
    </row>
    <row r="2011" spans="1:28" ht="13.5">
      <c r="A2011" s="963">
        <v>1</v>
      </c>
      <c r="B2011" s="144">
        <v>1970</v>
      </c>
      <c r="C2011" s="212" t="s">
        <v>2241</v>
      </c>
      <c r="D2011" s="810" t="s">
        <v>3247</v>
      </c>
      <c r="E2011" s="573" t="s">
        <v>3248</v>
      </c>
      <c r="F2011" s="2">
        <v>3</v>
      </c>
      <c r="G2011" s="373" t="s">
        <v>35</v>
      </c>
      <c r="H2011" s="804" t="s">
        <v>194</v>
      </c>
      <c r="I2011" s="46">
        <v>11</v>
      </c>
      <c r="J2011" s="373" t="s">
        <v>3249</v>
      </c>
      <c r="K2011" s="46" t="s">
        <v>3250</v>
      </c>
      <c r="L2011" s="46">
        <v>13671915463</v>
      </c>
      <c r="M2011" s="804">
        <v>21.9</v>
      </c>
      <c r="N2011" s="804">
        <v>43.8</v>
      </c>
      <c r="W2011" t="s">
        <v>2271</v>
      </c>
      <c r="AB2011" s="98">
        <f t="shared" si="33"/>
        <v>0</v>
      </c>
    </row>
    <row r="2012" spans="1:28" ht="13.5">
      <c r="A2012" s="963">
        <v>2</v>
      </c>
      <c r="B2012" s="144">
        <v>1971</v>
      </c>
      <c r="C2012" s="212" t="s">
        <v>2241</v>
      </c>
      <c r="D2012" s="811"/>
      <c r="E2012" s="573" t="s">
        <v>3248</v>
      </c>
      <c r="F2012" s="2">
        <v>3</v>
      </c>
      <c r="G2012" s="373" t="s">
        <v>35</v>
      </c>
      <c r="H2012" s="806"/>
      <c r="I2012" s="46">
        <v>11</v>
      </c>
      <c r="J2012" s="373" t="s">
        <v>3249</v>
      </c>
      <c r="K2012" s="46" t="s">
        <v>3250</v>
      </c>
      <c r="L2012" s="46">
        <v>13671915463</v>
      </c>
      <c r="M2012" s="806"/>
      <c r="N2012" s="806"/>
      <c r="AB2012" s="98">
        <f t="shared" si="33"/>
        <v>0</v>
      </c>
    </row>
    <row r="2013" spans="1:28" ht="24">
      <c r="A2013" s="144"/>
      <c r="B2013" s="144">
        <v>1972</v>
      </c>
      <c r="C2013" s="212" t="s">
        <v>2241</v>
      </c>
      <c r="D2013" s="211" t="s">
        <v>1003</v>
      </c>
      <c r="E2013" s="211" t="s">
        <v>502</v>
      </c>
      <c r="F2013" s="182">
        <v>1</v>
      </c>
      <c r="G2013" s="313" t="s">
        <v>35</v>
      </c>
      <c r="H2013" s="222" t="s">
        <v>954</v>
      </c>
      <c r="I2013" s="222">
        <v>6</v>
      </c>
      <c r="J2013" s="313" t="s">
        <v>3251</v>
      </c>
      <c r="K2013" s="144" t="s">
        <v>3252</v>
      </c>
      <c r="L2013" s="144">
        <v>13611804675</v>
      </c>
      <c r="M2013" s="144">
        <v>6</v>
      </c>
      <c r="N2013" s="222">
        <v>27.2</v>
      </c>
      <c r="W2013" s="313"/>
      <c r="AB2013" s="98">
        <f t="shared" si="33"/>
        <v>-15.2</v>
      </c>
    </row>
    <row r="2014" spans="1:28" ht="13.5" customHeight="1">
      <c r="A2014" s="144"/>
      <c r="B2014" s="144">
        <v>1973</v>
      </c>
      <c r="C2014" s="212" t="s">
        <v>2241</v>
      </c>
      <c r="D2014" s="407" t="s">
        <v>3253</v>
      </c>
      <c r="E2014" s="211" t="s">
        <v>3254</v>
      </c>
      <c r="F2014" s="182">
        <v>0.67</v>
      </c>
      <c r="G2014" s="313" t="s">
        <v>35</v>
      </c>
      <c r="H2014" s="839" t="s">
        <v>1013</v>
      </c>
      <c r="I2014" s="144">
        <v>4.02</v>
      </c>
      <c r="J2014" s="332" t="s">
        <v>3255</v>
      </c>
      <c r="K2014" s="332" t="s">
        <v>3256</v>
      </c>
      <c r="L2014" s="332">
        <v>18918580671</v>
      </c>
      <c r="M2014" s="432">
        <f>SUM(I2014:I2016)</f>
        <v>17.66</v>
      </c>
      <c r="N2014" s="46">
        <v>36.04</v>
      </c>
      <c r="W2014" s="332"/>
      <c r="AB2014" s="98">
        <f t="shared" si="33"/>
        <v>-0.7199999999999989</v>
      </c>
    </row>
    <row r="2015" spans="1:28" ht="13.5">
      <c r="A2015" s="144"/>
      <c r="B2015" s="144">
        <v>1974</v>
      </c>
      <c r="C2015" s="212" t="s">
        <v>2241</v>
      </c>
      <c r="D2015" s="410"/>
      <c r="E2015" s="211" t="s">
        <v>3257</v>
      </c>
      <c r="F2015" s="182">
        <v>1.33</v>
      </c>
      <c r="G2015" s="313" t="s">
        <v>35</v>
      </c>
      <c r="H2015" s="849"/>
      <c r="I2015" s="144">
        <v>6.82</v>
      </c>
      <c r="J2015" s="355"/>
      <c r="K2015" s="355"/>
      <c r="L2015" s="355"/>
      <c r="M2015" s="435"/>
      <c r="N2015" s="46"/>
      <c r="W2015" s="355"/>
      <c r="AB2015" s="98">
        <f t="shared" si="33"/>
        <v>0</v>
      </c>
    </row>
    <row r="2016" spans="1:28" ht="13.5">
      <c r="A2016" s="144"/>
      <c r="B2016" s="144">
        <v>1975</v>
      </c>
      <c r="C2016" s="212" t="s">
        <v>2241</v>
      </c>
      <c r="D2016" s="413"/>
      <c r="E2016" s="211" t="s">
        <v>3257</v>
      </c>
      <c r="F2016" s="182">
        <v>1.33</v>
      </c>
      <c r="G2016" s="313" t="s">
        <v>35</v>
      </c>
      <c r="H2016" s="840"/>
      <c r="I2016" s="144">
        <v>6.82</v>
      </c>
      <c r="J2016" s="356"/>
      <c r="K2016" s="356"/>
      <c r="L2016" s="356"/>
      <c r="M2016" s="433"/>
      <c r="N2016" s="46"/>
      <c r="W2016" s="356"/>
      <c r="AB2016" s="98">
        <f t="shared" si="33"/>
        <v>0</v>
      </c>
    </row>
    <row r="2017" spans="1:28" s="121" customFormat="1" ht="13.5" customHeight="1">
      <c r="A2017" s="947"/>
      <c r="B2017" s="144">
        <v>1976</v>
      </c>
      <c r="C2017" s="573" t="s">
        <v>2241</v>
      </c>
      <c r="D2017" s="736" t="s">
        <v>3258</v>
      </c>
      <c r="E2017" s="368" t="s">
        <v>3259</v>
      </c>
      <c r="F2017" s="854">
        <v>1.42</v>
      </c>
      <c r="G2017" s="369" t="s">
        <v>35</v>
      </c>
      <c r="H2017" s="855" t="s">
        <v>1005</v>
      </c>
      <c r="I2017" s="373">
        <v>7.05</v>
      </c>
      <c r="J2017" s="846" t="s">
        <v>3260</v>
      </c>
      <c r="K2017" s="804" t="s">
        <v>3261</v>
      </c>
      <c r="L2017" s="804">
        <v>13818187430</v>
      </c>
      <c r="M2017" s="980">
        <v>22.27</v>
      </c>
      <c r="N2017" s="46">
        <v>44.54</v>
      </c>
      <c r="O2017" s="397"/>
      <c r="P2017" s="397"/>
      <c r="Q2017" s="397"/>
      <c r="R2017" s="397"/>
      <c r="S2017" s="397"/>
      <c r="T2017" s="397"/>
      <c r="U2017" s="397"/>
      <c r="V2017" s="397"/>
      <c r="W2017"/>
      <c r="AB2017" s="98">
        <f t="shared" si="33"/>
        <v>0</v>
      </c>
    </row>
    <row r="2018" spans="1:28" s="121" customFormat="1" ht="13.5">
      <c r="A2018" s="947"/>
      <c r="B2018" s="144">
        <v>1977</v>
      </c>
      <c r="C2018" s="573" t="s">
        <v>2241</v>
      </c>
      <c r="D2018" s="831"/>
      <c r="E2018" s="368" t="s">
        <v>3259</v>
      </c>
      <c r="F2018" s="854">
        <v>1.42</v>
      </c>
      <c r="G2018" s="369" t="s">
        <v>35</v>
      </c>
      <c r="H2018" s="856"/>
      <c r="I2018" s="373">
        <v>7.05</v>
      </c>
      <c r="J2018" s="847"/>
      <c r="K2018" s="807"/>
      <c r="L2018" s="807"/>
      <c r="M2018" s="981"/>
      <c r="N2018" s="46"/>
      <c r="O2018" s="397"/>
      <c r="P2018" s="397"/>
      <c r="Q2018" s="397"/>
      <c r="R2018" s="397"/>
      <c r="S2018" s="397"/>
      <c r="T2018" s="397"/>
      <c r="U2018" s="397"/>
      <c r="V2018" s="397"/>
      <c r="W2018"/>
      <c r="AB2018" s="98">
        <f t="shared" si="33"/>
        <v>0</v>
      </c>
    </row>
    <row r="2019" spans="1:28" s="121" customFormat="1" ht="13.5">
      <c r="A2019" s="947"/>
      <c r="B2019" s="144">
        <v>1978</v>
      </c>
      <c r="C2019" s="573" t="s">
        <v>2241</v>
      </c>
      <c r="D2019" s="824"/>
      <c r="E2019" s="368" t="s">
        <v>3262</v>
      </c>
      <c r="F2019" s="854">
        <v>2</v>
      </c>
      <c r="G2019" s="369" t="s">
        <v>35</v>
      </c>
      <c r="H2019" s="857"/>
      <c r="I2019" s="373">
        <v>8.5</v>
      </c>
      <c r="J2019" s="848"/>
      <c r="K2019" s="806"/>
      <c r="L2019" s="806"/>
      <c r="M2019" s="982"/>
      <c r="N2019" s="46"/>
      <c r="O2019" s="397"/>
      <c r="P2019" s="397"/>
      <c r="Q2019" s="397"/>
      <c r="R2019" s="397"/>
      <c r="S2019" s="397"/>
      <c r="T2019" s="397"/>
      <c r="U2019" s="397"/>
      <c r="V2019" s="397"/>
      <c r="W2019"/>
      <c r="AB2019" s="98">
        <f t="shared" si="33"/>
        <v>0</v>
      </c>
    </row>
    <row r="2020" spans="1:28" ht="24">
      <c r="A2020" s="144"/>
      <c r="B2020" s="144">
        <v>1979</v>
      </c>
      <c r="C2020" s="212" t="s">
        <v>2241</v>
      </c>
      <c r="D2020" s="211" t="s">
        <v>3263</v>
      </c>
      <c r="E2020" s="211" t="s">
        <v>3264</v>
      </c>
      <c r="F2020" s="182">
        <v>4</v>
      </c>
      <c r="G2020" s="313" t="s">
        <v>35</v>
      </c>
      <c r="H2020" s="222" t="s">
        <v>1005</v>
      </c>
      <c r="I2020" s="222">
        <v>13.5</v>
      </c>
      <c r="J2020" s="313" t="s">
        <v>3265</v>
      </c>
      <c r="K2020" s="144" t="s">
        <v>3266</v>
      </c>
      <c r="L2020" s="144">
        <v>13816201039</v>
      </c>
      <c r="M2020" s="144">
        <v>13.5</v>
      </c>
      <c r="N2020" s="222">
        <v>35</v>
      </c>
      <c r="W2020" s="313"/>
      <c r="AB2020" s="98">
        <f t="shared" si="33"/>
        <v>-8</v>
      </c>
    </row>
    <row r="2021" spans="1:28" ht="30.75" customHeight="1">
      <c r="A2021" s="880"/>
      <c r="B2021" s="144">
        <v>1980</v>
      </c>
      <c r="C2021" s="212" t="s">
        <v>2241</v>
      </c>
      <c r="D2021" s="882" t="s">
        <v>3267</v>
      </c>
      <c r="E2021" t="s">
        <v>3268</v>
      </c>
      <c r="F2021" s="182">
        <v>2.57</v>
      </c>
      <c r="G2021" t="s">
        <v>35</v>
      </c>
      <c r="H2021" s="884" t="s">
        <v>1738</v>
      </c>
      <c r="I2021">
        <v>9.92</v>
      </c>
      <c r="J2021" s="983" t="s">
        <v>3269</v>
      </c>
      <c r="K2021" s="896" t="s">
        <v>3270</v>
      </c>
      <c r="L2021" s="896">
        <v>13918397324</v>
      </c>
      <c r="M2021" s="984">
        <v>19.84</v>
      </c>
      <c r="N2021" s="884">
        <v>49.98</v>
      </c>
      <c r="W2021" t="s">
        <v>3271</v>
      </c>
      <c r="AB2021" s="98">
        <f t="shared" si="33"/>
        <v>-10.299999999999997</v>
      </c>
    </row>
    <row r="2022" spans="1:28" ht="37.5" customHeight="1">
      <c r="A2022" s="880"/>
      <c r="B2022" s="144">
        <v>1981</v>
      </c>
      <c r="C2022" s="212" t="s">
        <v>2241</v>
      </c>
      <c r="D2022" s="885"/>
      <c r="E2022" t="s">
        <v>3268</v>
      </c>
      <c r="F2022" s="182">
        <v>2.57</v>
      </c>
      <c r="G2022" t="s">
        <v>35</v>
      </c>
      <c r="H2022" s="886"/>
      <c r="I2022">
        <v>9.92</v>
      </c>
      <c r="J2022" s="985"/>
      <c r="K2022" s="898"/>
      <c r="L2022" s="898"/>
      <c r="M2022" s="238"/>
      <c r="N2022" s="886"/>
      <c r="AB2022" s="98">
        <f t="shared" si="33"/>
        <v>0</v>
      </c>
    </row>
    <row r="2023" spans="1:28" ht="13.5">
      <c r="A2023" s="144"/>
      <c r="B2023" s="144">
        <v>1982</v>
      </c>
      <c r="C2023" s="212" t="s">
        <v>2241</v>
      </c>
      <c r="D2023" s="407" t="s">
        <v>3272</v>
      </c>
      <c r="E2023" s="211" t="s">
        <v>3273</v>
      </c>
      <c r="F2023" s="182">
        <v>10</v>
      </c>
      <c r="G2023" s="313" t="s">
        <v>35</v>
      </c>
      <c r="H2023" s="839" t="s">
        <v>959</v>
      </c>
      <c r="I2023" s="144">
        <v>22.5</v>
      </c>
      <c r="J2023" s="432" t="s">
        <v>3274</v>
      </c>
      <c r="K2023" s="432" t="s">
        <v>3275</v>
      </c>
      <c r="L2023" s="432">
        <v>13564704155</v>
      </c>
      <c r="M2023" s="432">
        <f>SUM(I2023:I2026)</f>
        <v>90</v>
      </c>
      <c r="N2023" s="839">
        <v>320</v>
      </c>
      <c r="W2023" s="313"/>
      <c r="AB2023" s="98">
        <f t="shared" si="33"/>
        <v>-140</v>
      </c>
    </row>
    <row r="2024" spans="1:28" ht="13.5">
      <c r="A2024" s="144"/>
      <c r="B2024" s="144">
        <v>1983</v>
      </c>
      <c r="C2024" s="212" t="s">
        <v>2241</v>
      </c>
      <c r="D2024" s="410"/>
      <c r="E2024" s="211" t="s">
        <v>3273</v>
      </c>
      <c r="F2024" s="182">
        <v>10</v>
      </c>
      <c r="G2024" s="313" t="s">
        <v>35</v>
      </c>
      <c r="H2024" s="849"/>
      <c r="I2024" s="144">
        <v>22.5</v>
      </c>
      <c r="J2024" s="435"/>
      <c r="K2024" s="435"/>
      <c r="L2024" s="435"/>
      <c r="M2024" s="435"/>
      <c r="N2024" s="849"/>
      <c r="W2024" s="313"/>
      <c r="AB2024" s="98">
        <f t="shared" si="33"/>
        <v>0</v>
      </c>
    </row>
    <row r="2025" spans="1:28" ht="13.5">
      <c r="A2025" s="144"/>
      <c r="B2025" s="144">
        <v>1984</v>
      </c>
      <c r="C2025" s="212" t="s">
        <v>2241</v>
      </c>
      <c r="D2025" s="410"/>
      <c r="E2025" s="211" t="s">
        <v>3273</v>
      </c>
      <c r="F2025" s="182">
        <v>10</v>
      </c>
      <c r="G2025" s="313" t="s">
        <v>35</v>
      </c>
      <c r="H2025" s="849"/>
      <c r="I2025" s="144">
        <v>22.5</v>
      </c>
      <c r="J2025" s="435"/>
      <c r="K2025" s="435"/>
      <c r="L2025" s="435"/>
      <c r="M2025" s="435"/>
      <c r="N2025" s="849"/>
      <c r="W2025" s="313"/>
      <c r="AB2025" s="98">
        <f t="shared" si="33"/>
        <v>0</v>
      </c>
    </row>
    <row r="2026" spans="1:28" ht="13.5">
      <c r="A2026" s="144"/>
      <c r="B2026" s="144">
        <v>1985</v>
      </c>
      <c r="C2026" s="212" t="s">
        <v>2241</v>
      </c>
      <c r="D2026" s="413"/>
      <c r="E2026" s="211" t="s">
        <v>3273</v>
      </c>
      <c r="F2026" s="182">
        <v>10</v>
      </c>
      <c r="G2026" s="313" t="s">
        <v>35</v>
      </c>
      <c r="H2026" s="840"/>
      <c r="I2026" s="144">
        <v>22.5</v>
      </c>
      <c r="J2026" s="433"/>
      <c r="K2026" s="433"/>
      <c r="L2026" s="433"/>
      <c r="M2026" s="433"/>
      <c r="N2026" s="840"/>
      <c r="W2026" s="313"/>
      <c r="AB2026" s="98">
        <f aca="true" t="shared" si="34" ref="AB2026:AB2096">M2026*2-N2026</f>
        <v>0</v>
      </c>
    </row>
    <row r="2027" spans="1:28" ht="13.5" customHeight="1">
      <c r="A2027" s="144"/>
      <c r="B2027" s="144">
        <v>1986</v>
      </c>
      <c r="C2027" s="212" t="s">
        <v>2241</v>
      </c>
      <c r="D2027" s="407" t="s">
        <v>3276</v>
      </c>
      <c r="E2027" s="211" t="s">
        <v>2713</v>
      </c>
      <c r="F2027" s="182">
        <v>4</v>
      </c>
      <c r="G2027" s="313" t="s">
        <v>35</v>
      </c>
      <c r="H2027" s="839" t="s">
        <v>990</v>
      </c>
      <c r="I2027" s="144">
        <v>13.5</v>
      </c>
      <c r="J2027" s="332" t="s">
        <v>3277</v>
      </c>
      <c r="K2027" s="432" t="s">
        <v>3278</v>
      </c>
      <c r="L2027" s="432">
        <v>18964805977</v>
      </c>
      <c r="M2027" s="432">
        <v>40.5</v>
      </c>
      <c r="N2027" s="839">
        <v>86.5</v>
      </c>
      <c r="W2027" s="332"/>
      <c r="AB2027" s="98">
        <f t="shared" si="34"/>
        <v>-5.5</v>
      </c>
    </row>
    <row r="2028" spans="1:28" ht="13.5">
      <c r="A2028" s="144"/>
      <c r="B2028" s="144">
        <v>1987</v>
      </c>
      <c r="C2028" s="212" t="s">
        <v>2241</v>
      </c>
      <c r="D2028" s="410"/>
      <c r="E2028" s="211" t="s">
        <v>2713</v>
      </c>
      <c r="F2028" s="182">
        <v>4</v>
      </c>
      <c r="G2028" s="313" t="s">
        <v>35</v>
      </c>
      <c r="H2028" s="849"/>
      <c r="I2028" s="144">
        <v>13.5</v>
      </c>
      <c r="J2028" s="355"/>
      <c r="K2028" s="435"/>
      <c r="L2028" s="435"/>
      <c r="M2028" s="435"/>
      <c r="N2028" s="849"/>
      <c r="W2028" s="355"/>
      <c r="AB2028" s="98">
        <f t="shared" si="34"/>
        <v>0</v>
      </c>
    </row>
    <row r="2029" spans="1:28" ht="13.5">
      <c r="A2029" s="144"/>
      <c r="B2029" s="144">
        <v>1988</v>
      </c>
      <c r="C2029" s="212" t="s">
        <v>2241</v>
      </c>
      <c r="D2029" s="413"/>
      <c r="E2029" s="211" t="s">
        <v>2713</v>
      </c>
      <c r="F2029" s="182">
        <v>4</v>
      </c>
      <c r="G2029" s="313" t="s">
        <v>35</v>
      </c>
      <c r="H2029" s="840"/>
      <c r="I2029" s="144">
        <v>13.5</v>
      </c>
      <c r="J2029" s="356"/>
      <c r="K2029" s="433"/>
      <c r="L2029" s="433"/>
      <c r="M2029" s="433"/>
      <c r="N2029" s="840"/>
      <c r="W2029" s="356"/>
      <c r="AB2029" s="98">
        <f t="shared" si="34"/>
        <v>0</v>
      </c>
    </row>
    <row r="2030" spans="1:28" ht="13.5">
      <c r="A2030" s="144"/>
      <c r="B2030" s="144">
        <v>1989</v>
      </c>
      <c r="C2030" s="212" t="s">
        <v>2241</v>
      </c>
      <c r="D2030" s="407" t="s">
        <v>3279</v>
      </c>
      <c r="E2030" s="211" t="s">
        <v>3280</v>
      </c>
      <c r="F2030" s="182">
        <v>1</v>
      </c>
      <c r="G2030" s="313" t="s">
        <v>35</v>
      </c>
      <c r="H2030" s="839" t="s">
        <v>984</v>
      </c>
      <c r="I2030" s="222">
        <v>6</v>
      </c>
      <c r="J2030" s="332" t="s">
        <v>3281</v>
      </c>
      <c r="K2030" s="332" t="s">
        <v>3282</v>
      </c>
      <c r="L2030" s="332">
        <v>18964137762</v>
      </c>
      <c r="M2030" s="432">
        <v>12</v>
      </c>
      <c r="N2030" s="839">
        <v>26</v>
      </c>
      <c r="W2030" s="313"/>
      <c r="AB2030" s="98">
        <f t="shared" si="34"/>
        <v>-2</v>
      </c>
    </row>
    <row r="2031" spans="1:28" ht="13.5">
      <c r="A2031" s="144"/>
      <c r="B2031" s="144">
        <v>1990</v>
      </c>
      <c r="C2031" s="212" t="s">
        <v>2241</v>
      </c>
      <c r="D2031" s="413"/>
      <c r="E2031" s="211" t="s">
        <v>3280</v>
      </c>
      <c r="F2031" s="182">
        <v>1</v>
      </c>
      <c r="G2031" s="313" t="s">
        <v>35</v>
      </c>
      <c r="H2031" s="840"/>
      <c r="I2031" s="222">
        <v>6</v>
      </c>
      <c r="J2031" s="356"/>
      <c r="K2031" s="356"/>
      <c r="L2031" s="356"/>
      <c r="M2031" s="433"/>
      <c r="N2031" s="840"/>
      <c r="W2031" s="313"/>
      <c r="AB2031" s="98">
        <f t="shared" si="34"/>
        <v>0</v>
      </c>
    </row>
    <row r="2032" spans="1:28" ht="13.5" customHeight="1">
      <c r="A2032" s="144"/>
      <c r="B2032" s="144">
        <v>1991</v>
      </c>
      <c r="C2032" s="212" t="s">
        <v>2241</v>
      </c>
      <c r="D2032" s="407" t="s">
        <v>3283</v>
      </c>
      <c r="E2032" s="211" t="s">
        <v>2311</v>
      </c>
      <c r="F2032" s="182">
        <v>2</v>
      </c>
      <c r="G2032" s="313" t="s">
        <v>3284</v>
      </c>
      <c r="H2032" s="839" t="s">
        <v>3199</v>
      </c>
      <c r="I2032" s="144">
        <v>8.5</v>
      </c>
      <c r="J2032" s="332" t="s">
        <v>3285</v>
      </c>
      <c r="K2032" s="432" t="s">
        <v>3286</v>
      </c>
      <c r="L2032" s="432">
        <v>18917763474</v>
      </c>
      <c r="M2032" s="432">
        <v>17</v>
      </c>
      <c r="N2032" s="839">
        <v>40.8</v>
      </c>
      <c r="W2032" s="313"/>
      <c r="AB2032" s="98">
        <f t="shared" si="34"/>
        <v>-6.799999999999997</v>
      </c>
    </row>
    <row r="2033" spans="1:28" ht="13.5">
      <c r="A2033" s="144"/>
      <c r="B2033" s="144">
        <v>1992</v>
      </c>
      <c r="C2033" s="212" t="s">
        <v>2241</v>
      </c>
      <c r="D2033" s="413"/>
      <c r="E2033" s="211" t="s">
        <v>2311</v>
      </c>
      <c r="F2033" s="182">
        <v>2</v>
      </c>
      <c r="G2033" s="313" t="s">
        <v>3284</v>
      </c>
      <c r="H2033" s="840"/>
      <c r="I2033" s="144">
        <v>8.5</v>
      </c>
      <c r="J2033" s="356"/>
      <c r="K2033" s="433"/>
      <c r="L2033" s="433"/>
      <c r="M2033" s="433"/>
      <c r="N2033" s="840"/>
      <c r="W2033" s="313"/>
      <c r="AB2033" s="98">
        <f t="shared" si="34"/>
        <v>0</v>
      </c>
    </row>
    <row r="2034" spans="1:28" ht="24">
      <c r="A2034" s="373"/>
      <c r="B2034" s="144">
        <v>1993</v>
      </c>
      <c r="C2034" s="212" t="s">
        <v>2241</v>
      </c>
      <c r="D2034" s="368" t="s">
        <v>3287</v>
      </c>
      <c r="E2034" s="368" t="s">
        <v>3288</v>
      </c>
      <c r="F2034" s="854">
        <v>2.14</v>
      </c>
      <c r="G2034" s="369" t="s">
        <v>916</v>
      </c>
      <c r="H2034" s="854">
        <v>2019.1</v>
      </c>
      <c r="I2034" s="854">
        <v>8.85</v>
      </c>
      <c r="J2034" s="369" t="s">
        <v>3289</v>
      </c>
      <c r="K2034" s="373" t="s">
        <v>3290</v>
      </c>
      <c r="L2034" s="373">
        <v>13916519315</v>
      </c>
      <c r="M2034" s="373">
        <v>8.5</v>
      </c>
      <c r="N2034" s="854">
        <v>17</v>
      </c>
      <c r="W2034" s="369" t="s">
        <v>2271</v>
      </c>
      <c r="AB2034" s="98">
        <f t="shared" si="34"/>
        <v>0</v>
      </c>
    </row>
    <row r="2035" spans="1:28" ht="24">
      <c r="A2035" s="373"/>
      <c r="B2035" s="144">
        <v>1994</v>
      </c>
      <c r="C2035" s="212" t="s">
        <v>2241</v>
      </c>
      <c r="D2035" s="368" t="s">
        <v>3291</v>
      </c>
      <c r="E2035" s="368" t="s">
        <v>3292</v>
      </c>
      <c r="F2035" s="854">
        <v>4</v>
      </c>
      <c r="G2035" s="369" t="s">
        <v>35</v>
      </c>
      <c r="H2035" s="854" t="s">
        <v>3293</v>
      </c>
      <c r="I2035" s="854">
        <v>13.5</v>
      </c>
      <c r="J2035" s="369" t="s">
        <v>3294</v>
      </c>
      <c r="K2035" s="373" t="s">
        <v>3295</v>
      </c>
      <c r="L2035" s="373">
        <v>13773869222</v>
      </c>
      <c r="M2035" s="373">
        <v>12.5</v>
      </c>
      <c r="N2035" s="854">
        <v>25</v>
      </c>
      <c r="W2035" s="369" t="s">
        <v>3296</v>
      </c>
      <c r="AB2035" s="98">
        <f t="shared" si="34"/>
        <v>0</v>
      </c>
    </row>
    <row r="2036" spans="1:28" s="113" customFormat="1" ht="12" customHeight="1">
      <c r="A2036" s="267"/>
      <c r="B2036" s="144">
        <v>1995</v>
      </c>
      <c r="C2036" s="173" t="s">
        <v>2241</v>
      </c>
      <c r="D2036" s="964" t="s">
        <v>3297</v>
      </c>
      <c r="E2036" s="965" t="s">
        <v>3298</v>
      </c>
      <c r="F2036" s="182">
        <v>0.75</v>
      </c>
      <c r="G2036" t="s">
        <v>3299</v>
      </c>
      <c r="H2036" s="966" t="s">
        <v>3300</v>
      </c>
      <c r="I2036" s="267">
        <v>4.5</v>
      </c>
      <c r="J2036" s="545" t="s">
        <v>3301</v>
      </c>
      <c r="K2036" s="496" t="s">
        <v>3302</v>
      </c>
      <c r="L2036" s="496">
        <v>13564967234</v>
      </c>
      <c r="M2036" s="526">
        <v>17.9</v>
      </c>
      <c r="N2036" s="966">
        <v>43</v>
      </c>
      <c r="O2036" s="986"/>
      <c r="P2036" s="986"/>
      <c r="Q2036" s="986"/>
      <c r="R2036" s="155"/>
      <c r="S2036" s="155"/>
      <c r="T2036" s="155"/>
      <c r="U2036" s="155"/>
      <c r="V2036" s="155"/>
      <c r="W2036" s="545"/>
      <c r="AB2036" s="98">
        <f t="shared" si="34"/>
        <v>-7.200000000000003</v>
      </c>
    </row>
    <row r="2037" spans="1:28" s="113" customFormat="1" ht="13.5">
      <c r="A2037" s="267"/>
      <c r="B2037" s="144">
        <v>1996</v>
      </c>
      <c r="C2037" s="173" t="s">
        <v>2241</v>
      </c>
      <c r="D2037" s="967"/>
      <c r="E2037" s="965" t="s">
        <v>3303</v>
      </c>
      <c r="F2037" s="182">
        <v>1</v>
      </c>
      <c r="G2037" t="s">
        <v>3299</v>
      </c>
      <c r="H2037" s="968"/>
      <c r="I2037" s="267">
        <v>6</v>
      </c>
      <c r="J2037" s="987"/>
      <c r="K2037" s="500"/>
      <c r="L2037" s="500"/>
      <c r="M2037" s="527"/>
      <c r="N2037" s="968"/>
      <c r="O2037" s="986"/>
      <c r="P2037" s="986"/>
      <c r="Q2037" s="986"/>
      <c r="R2037" s="155"/>
      <c r="S2037" s="155"/>
      <c r="T2037" s="155"/>
      <c r="U2037" s="155"/>
      <c r="V2037" s="155"/>
      <c r="W2037"/>
      <c r="AB2037" s="98">
        <f t="shared" si="34"/>
        <v>0</v>
      </c>
    </row>
    <row r="2038" spans="1:28" s="113" customFormat="1" ht="13.5">
      <c r="A2038" s="267"/>
      <c r="B2038" s="144">
        <v>1997</v>
      </c>
      <c r="C2038" s="173" t="s">
        <v>2241</v>
      </c>
      <c r="D2038" s="969"/>
      <c r="E2038" s="965" t="s">
        <v>3304</v>
      </c>
      <c r="F2038" s="182">
        <v>1.56</v>
      </c>
      <c r="G2038" t="s">
        <v>3299</v>
      </c>
      <c r="H2038" s="970"/>
      <c r="I2038" s="267">
        <v>7.4</v>
      </c>
      <c r="J2038" s="988"/>
      <c r="K2038" s="502"/>
      <c r="L2038" s="502"/>
      <c r="M2038" s="528"/>
      <c r="N2038" s="970"/>
      <c r="O2038" s="986"/>
      <c r="P2038" s="986"/>
      <c r="Q2038" s="986"/>
      <c r="R2038" s="155"/>
      <c r="S2038" s="155"/>
      <c r="T2038" s="155"/>
      <c r="U2038" s="155"/>
      <c r="V2038" s="155"/>
      <c r="W2038"/>
      <c r="AB2038" s="98">
        <f t="shared" si="34"/>
        <v>0</v>
      </c>
    </row>
    <row r="2039" spans="1:28" s="113" customFormat="1" ht="24">
      <c r="A2039">
        <v>2</v>
      </c>
      <c r="B2039" s="144">
        <v>1998</v>
      </c>
      <c r="C2039" s="173" t="s">
        <v>2241</v>
      </c>
      <c r="D2039" s="971" t="s">
        <v>3305</v>
      </c>
      <c r="E2039" s="180" t="s">
        <v>3306</v>
      </c>
      <c r="F2039" s="182">
        <v>1.6</v>
      </c>
      <c r="G2039" t="s">
        <v>38</v>
      </c>
      <c r="H2039" s="972" t="s">
        <v>941</v>
      </c>
      <c r="I2039" s="173">
        <v>7.5</v>
      </c>
      <c r="J2039" s="142" t="s">
        <v>3307</v>
      </c>
      <c r="K2039" s="173" t="s">
        <v>3308</v>
      </c>
      <c r="L2039" s="173">
        <v>13651770390</v>
      </c>
      <c r="M2039" s="989">
        <v>17</v>
      </c>
      <c r="N2039" s="972">
        <v>52.58</v>
      </c>
      <c r="O2039" s="986"/>
      <c r="P2039" s="986"/>
      <c r="Q2039" s="986"/>
      <c r="R2039" s="155"/>
      <c r="S2039" s="155"/>
      <c r="T2039" s="155"/>
      <c r="U2039" s="155"/>
      <c r="V2039" s="155"/>
      <c r="W2039" s="352" t="s">
        <v>3309</v>
      </c>
      <c r="AB2039" s="98">
        <f t="shared" si="34"/>
        <v>-18.58</v>
      </c>
    </row>
    <row r="2040" spans="1:28" s="113" customFormat="1" ht="24">
      <c r="A2040"/>
      <c r="B2040" s="144">
        <v>1999</v>
      </c>
      <c r="C2040" s="173" t="s">
        <v>2241</v>
      </c>
      <c r="D2040" s="973"/>
      <c r="E2040" s="180" t="s">
        <v>3310</v>
      </c>
      <c r="F2040" s="182">
        <v>2.4</v>
      </c>
      <c r="G2040" t="s">
        <v>38</v>
      </c>
      <c r="H2040" s="974"/>
      <c r="I2040" s="173">
        <v>9.5</v>
      </c>
      <c r="J2040" s="142" t="s">
        <v>3307</v>
      </c>
      <c r="K2040" s="173" t="s">
        <v>3308</v>
      </c>
      <c r="L2040" s="173">
        <v>13651770390</v>
      </c>
      <c r="M2040" s="990"/>
      <c r="N2040" s="974"/>
      <c r="O2040" s="986"/>
      <c r="P2040" s="986"/>
      <c r="Q2040" s="986"/>
      <c r="R2040" s="155"/>
      <c r="S2040" s="155"/>
      <c r="T2040" s="155"/>
      <c r="U2040" s="155"/>
      <c r="V2040" s="155"/>
      <c r="W2040" s="354"/>
      <c r="AB2040" s="98">
        <f t="shared" si="34"/>
        <v>0</v>
      </c>
    </row>
    <row r="2041" spans="1:28" s="113" customFormat="1" ht="20.25" customHeight="1">
      <c r="A2041">
        <v>1</v>
      </c>
      <c r="B2041" s="144">
        <v>2000</v>
      </c>
      <c r="C2041" s="173" t="s">
        <v>2241</v>
      </c>
      <c r="D2041" s="971" t="s">
        <v>3311</v>
      </c>
      <c r="E2041" s="180" t="s">
        <v>3312</v>
      </c>
      <c r="F2041" s="182">
        <v>2</v>
      </c>
      <c r="G2041" t="s">
        <v>35</v>
      </c>
      <c r="H2041" s="975">
        <v>43643</v>
      </c>
      <c r="I2041" s="205">
        <v>8.5</v>
      </c>
      <c r="J2041" s="142" t="s">
        <v>3313</v>
      </c>
      <c r="K2041" s="173" t="s">
        <v>3314</v>
      </c>
      <c r="L2041" s="173">
        <v>18616932058</v>
      </c>
      <c r="M2041" s="989">
        <v>17</v>
      </c>
      <c r="N2041" s="972">
        <v>37</v>
      </c>
      <c r="O2041" s="986"/>
      <c r="P2041" s="986"/>
      <c r="Q2041" s="986"/>
      <c r="R2041" s="155"/>
      <c r="S2041" s="155"/>
      <c r="T2041" s="155"/>
      <c r="U2041" s="155"/>
      <c r="V2041" s="155"/>
      <c r="W2041" s="352" t="s">
        <v>3315</v>
      </c>
      <c r="AB2041" s="98">
        <f t="shared" si="34"/>
        <v>-3</v>
      </c>
    </row>
    <row r="2042" spans="1:28" s="113" customFormat="1" ht="20.25" customHeight="1">
      <c r="A2042"/>
      <c r="B2042" s="144">
        <v>2001</v>
      </c>
      <c r="C2042" s="173" t="s">
        <v>2241</v>
      </c>
      <c r="D2042" s="973"/>
      <c r="E2042" s="180" t="s">
        <v>2912</v>
      </c>
      <c r="F2042" s="182">
        <v>2</v>
      </c>
      <c r="G2042" t="s">
        <v>35</v>
      </c>
      <c r="H2042" s="975">
        <v>43643</v>
      </c>
      <c r="I2042" s="205">
        <v>8.5</v>
      </c>
      <c r="J2042" s="142" t="s">
        <v>3313</v>
      </c>
      <c r="K2042" s="173" t="s">
        <v>3314</v>
      </c>
      <c r="L2042" s="173">
        <v>18616932058</v>
      </c>
      <c r="M2042" s="990"/>
      <c r="N2042" s="974"/>
      <c r="O2042" s="986"/>
      <c r="P2042" s="986"/>
      <c r="Q2042" s="986"/>
      <c r="R2042" s="155"/>
      <c r="S2042" s="155"/>
      <c r="T2042" s="155"/>
      <c r="U2042" s="155"/>
      <c r="V2042" s="155"/>
      <c r="W2042" s="354"/>
      <c r="AB2042" s="98">
        <f t="shared" si="34"/>
        <v>0</v>
      </c>
    </row>
    <row r="2043" spans="1:23" s="128" customFormat="1" ht="12">
      <c r="A2043" s="896">
        <v>1</v>
      </c>
      <c r="B2043" s="880">
        <v>5</v>
      </c>
      <c r="C2043" s="880" t="s">
        <v>2241</v>
      </c>
      <c r="D2043" s="976" t="s">
        <v>2245</v>
      </c>
      <c r="E2043" s="977" t="s">
        <v>3316</v>
      </c>
      <c r="F2043" s="894">
        <v>1</v>
      </c>
      <c r="G2043" s="895" t="s">
        <v>69</v>
      </c>
      <c r="H2043" s="884">
        <v>2019.11</v>
      </c>
      <c r="I2043" s="884">
        <v>6</v>
      </c>
      <c r="J2043" s="882" t="s">
        <v>3317</v>
      </c>
      <c r="K2043" s="896" t="s">
        <v>3318</v>
      </c>
      <c r="L2043" s="896">
        <v>13916936356</v>
      </c>
      <c r="M2043" s="896">
        <v>12</v>
      </c>
      <c r="N2043" s="884">
        <v>52.7</v>
      </c>
      <c r="O2043" s="991"/>
      <c r="P2043" s="991"/>
      <c r="Q2043" s="991"/>
      <c r="R2043" s="992"/>
      <c r="S2043" s="992"/>
      <c r="T2043" s="992"/>
      <c r="U2043" s="992"/>
      <c r="V2043" s="992"/>
      <c r="W2043" s="983" t="s">
        <v>3319</v>
      </c>
    </row>
    <row r="2044" spans="1:23" s="128" customFormat="1" ht="12">
      <c r="A2044" s="898"/>
      <c r="B2044" s="880">
        <v>6</v>
      </c>
      <c r="C2044" s="880" t="s">
        <v>2241</v>
      </c>
      <c r="D2044" s="978"/>
      <c r="E2044" s="977" t="s">
        <v>3316</v>
      </c>
      <c r="F2044" s="894">
        <v>1</v>
      </c>
      <c r="G2044" s="895" t="s">
        <v>69</v>
      </c>
      <c r="H2044" s="886"/>
      <c r="I2044" s="886">
        <v>6</v>
      </c>
      <c r="J2044" s="885"/>
      <c r="K2044" s="898"/>
      <c r="L2044" s="898"/>
      <c r="M2044" s="898"/>
      <c r="N2044" s="886"/>
      <c r="O2044" s="991"/>
      <c r="P2044" s="991"/>
      <c r="Q2044" s="991"/>
      <c r="R2044" s="992"/>
      <c r="S2044" s="992"/>
      <c r="T2044" s="992"/>
      <c r="U2044" s="992"/>
      <c r="V2044" s="992"/>
      <c r="W2044" s="985"/>
    </row>
    <row r="2045" spans="1:28" ht="22.5" customHeight="1">
      <c r="A2045" s="979">
        <v>1</v>
      </c>
      <c r="B2045" s="144">
        <v>2002</v>
      </c>
      <c r="C2045" s="351" t="s">
        <v>3320</v>
      </c>
      <c r="D2045" s="363" t="s">
        <v>3321</v>
      </c>
      <c r="E2045" s="212" t="s">
        <v>308</v>
      </c>
      <c r="F2045" s="182">
        <v>2</v>
      </c>
      <c r="G2045" s="169" t="s">
        <v>3322</v>
      </c>
      <c r="H2045" s="750">
        <v>2019.7</v>
      </c>
      <c r="I2045" s="414">
        <v>8.5</v>
      </c>
      <c r="J2045" s="167" t="s">
        <v>3323</v>
      </c>
      <c r="K2045" s="169" t="s">
        <v>3324</v>
      </c>
      <c r="L2045" s="167">
        <v>69932227</v>
      </c>
      <c r="M2045" s="414">
        <v>8.5</v>
      </c>
      <c r="N2045" s="169">
        <v>17.5</v>
      </c>
      <c r="O2045" s="68" t="s">
        <v>293</v>
      </c>
      <c r="AB2045" s="98">
        <f t="shared" si="34"/>
        <v>-0.5</v>
      </c>
    </row>
    <row r="2046" spans="1:28" ht="24">
      <c r="A2046" s="979">
        <v>2</v>
      </c>
      <c r="B2046" s="144">
        <v>2003</v>
      </c>
      <c r="C2046" s="351" t="s">
        <v>3320</v>
      </c>
      <c r="D2046" s="363" t="s">
        <v>3325</v>
      </c>
      <c r="E2046" s="212" t="s">
        <v>3326</v>
      </c>
      <c r="F2046" s="414">
        <v>1.7</v>
      </c>
      <c r="G2046" s="169" t="s">
        <v>3327</v>
      </c>
      <c r="H2046" s="750" t="s">
        <v>2575</v>
      </c>
      <c r="I2046" s="414">
        <v>7.75</v>
      </c>
      <c r="J2046" s="313" t="s">
        <v>3328</v>
      </c>
      <c r="K2046" s="169" t="s">
        <v>3329</v>
      </c>
      <c r="L2046" s="313">
        <v>59588653</v>
      </c>
      <c r="M2046" s="414">
        <v>7.75</v>
      </c>
      <c r="N2046" s="169">
        <v>15.8</v>
      </c>
      <c r="O2046" s="68" t="s">
        <v>293</v>
      </c>
      <c r="W2046" t="s">
        <v>3330</v>
      </c>
      <c r="AB2046" s="98">
        <f t="shared" si="34"/>
        <v>-0.3000000000000007</v>
      </c>
    </row>
    <row r="2047" spans="1:28" ht="24">
      <c r="A2047" s="979">
        <v>3</v>
      </c>
      <c r="B2047" s="144">
        <v>2004</v>
      </c>
      <c r="C2047" s="351" t="s">
        <v>3320</v>
      </c>
      <c r="D2047" s="363" t="s">
        <v>3331</v>
      </c>
      <c r="E2047" s="212" t="s">
        <v>466</v>
      </c>
      <c r="F2047" s="182">
        <v>1</v>
      </c>
      <c r="G2047" s="169" t="s">
        <v>437</v>
      </c>
      <c r="H2047" s="750">
        <v>2019.8</v>
      </c>
      <c r="I2047" s="414">
        <v>6</v>
      </c>
      <c r="J2047" s="313" t="s">
        <v>3332</v>
      </c>
      <c r="K2047" s="169" t="s">
        <v>3333</v>
      </c>
      <c r="L2047" s="313">
        <v>18121015756</v>
      </c>
      <c r="M2047" s="414">
        <v>6</v>
      </c>
      <c r="N2047" s="169">
        <v>12</v>
      </c>
      <c r="O2047" s="68" t="s">
        <v>293</v>
      </c>
      <c r="W2047" t="s">
        <v>3334</v>
      </c>
      <c r="AB2047" s="98">
        <f t="shared" si="34"/>
        <v>0</v>
      </c>
    </row>
    <row r="2048" spans="1:28" ht="24">
      <c r="A2048" s="979">
        <v>4</v>
      </c>
      <c r="B2048" s="144">
        <v>2005</v>
      </c>
      <c r="C2048" s="351" t="s">
        <v>3320</v>
      </c>
      <c r="D2048" s="363" t="s">
        <v>3335</v>
      </c>
      <c r="E2048" s="212" t="s">
        <v>3336</v>
      </c>
      <c r="F2048" s="414">
        <v>0.75</v>
      </c>
      <c r="G2048" s="169" t="s">
        <v>437</v>
      </c>
      <c r="H2048" s="750" t="s">
        <v>3337</v>
      </c>
      <c r="I2048" s="414">
        <v>4.5</v>
      </c>
      <c r="J2048" s="313" t="s">
        <v>3338</v>
      </c>
      <c r="K2048" s="169" t="s">
        <v>3339</v>
      </c>
      <c r="L2048" s="313">
        <v>18321466595</v>
      </c>
      <c r="M2048" s="414">
        <v>4.5</v>
      </c>
      <c r="N2048" s="169">
        <v>10.75</v>
      </c>
      <c r="O2048" s="68" t="s">
        <v>293</v>
      </c>
      <c r="AB2048" s="98">
        <f t="shared" si="34"/>
        <v>-1.75</v>
      </c>
    </row>
    <row r="2049" spans="1:28" ht="24">
      <c r="A2049" s="825">
        <v>5</v>
      </c>
      <c r="B2049" s="144">
        <v>2006</v>
      </c>
      <c r="C2049" s="351" t="s">
        <v>3320</v>
      </c>
      <c r="D2049" s="826" t="s">
        <v>3340</v>
      </c>
      <c r="E2049" s="573" t="s">
        <v>3341</v>
      </c>
      <c r="F2049" s="795">
        <v>1</v>
      </c>
      <c r="G2049" s="373" t="s">
        <v>3342</v>
      </c>
      <c r="H2049" s="710" t="s">
        <v>1735</v>
      </c>
      <c r="I2049" s="373">
        <v>6</v>
      </c>
      <c r="J2049" s="369" t="s">
        <v>3343</v>
      </c>
      <c r="K2049" s="373" t="s">
        <v>3344</v>
      </c>
      <c r="L2049" s="369" t="s">
        <v>3345</v>
      </c>
      <c r="M2049" s="795">
        <v>5.69</v>
      </c>
      <c r="N2049" s="373">
        <v>11.38</v>
      </c>
      <c r="O2049" s="820" t="s">
        <v>3346</v>
      </c>
      <c r="W2049" t="s">
        <v>2271</v>
      </c>
      <c r="AB2049" s="98">
        <f t="shared" si="34"/>
        <v>0</v>
      </c>
    </row>
    <row r="2050" spans="1:28" ht="13.5">
      <c r="A2050" s="717">
        <v>6</v>
      </c>
      <c r="B2050" s="144">
        <v>2007</v>
      </c>
      <c r="C2050" s="351" t="s">
        <v>3320</v>
      </c>
      <c r="D2050" s="312" t="s">
        <v>3347</v>
      </c>
      <c r="E2050" s="212" t="s">
        <v>3348</v>
      </c>
      <c r="F2050" s="414">
        <v>4</v>
      </c>
      <c r="G2050" s="169" t="s">
        <v>3349</v>
      </c>
      <c r="H2050" s="750">
        <v>2019.8</v>
      </c>
      <c r="I2050" s="46">
        <v>27</v>
      </c>
      <c r="J2050" s="313" t="s">
        <v>3350</v>
      </c>
      <c r="K2050" s="46" t="s">
        <v>3351</v>
      </c>
      <c r="L2050" s="313" t="s">
        <v>3352</v>
      </c>
      <c r="M2050" s="2">
        <v>27</v>
      </c>
      <c r="N2050" s="169">
        <v>68.8</v>
      </c>
      <c r="O2050" s="68" t="s">
        <v>3346</v>
      </c>
      <c r="AB2050" s="98">
        <f t="shared" si="34"/>
        <v>-14.799999999999997</v>
      </c>
    </row>
    <row r="2051" spans="1:28" ht="13.5">
      <c r="A2051" s="717">
        <v>130</v>
      </c>
      <c r="B2051" s="144">
        <v>2008</v>
      </c>
      <c r="C2051" s="351" t="s">
        <v>3320</v>
      </c>
      <c r="D2051" s="363"/>
      <c r="E2051" s="212" t="s">
        <v>3348</v>
      </c>
      <c r="F2051" s="414">
        <v>4</v>
      </c>
      <c r="G2051" s="169" t="s">
        <v>3349</v>
      </c>
      <c r="H2051" s="750">
        <v>2019.8</v>
      </c>
      <c r="I2051" s="46"/>
      <c r="J2051" s="313"/>
      <c r="K2051" s="46"/>
      <c r="L2051" s="46"/>
      <c r="N2051" s="169"/>
      <c r="O2051" s="68" t="s">
        <v>3346</v>
      </c>
      <c r="AB2051" s="98">
        <f t="shared" si="34"/>
        <v>0</v>
      </c>
    </row>
    <row r="2052" spans="1:28" ht="24">
      <c r="A2052" s="717">
        <v>7</v>
      </c>
      <c r="B2052" s="144">
        <v>2009</v>
      </c>
      <c r="C2052" s="351" t="s">
        <v>3320</v>
      </c>
      <c r="D2052" s="363" t="s">
        <v>3353</v>
      </c>
      <c r="E2052" s="212" t="s">
        <v>642</v>
      </c>
      <c r="F2052" s="182">
        <v>2</v>
      </c>
      <c r="G2052" s="144" t="s">
        <v>3342</v>
      </c>
      <c r="H2052" t="s">
        <v>3354</v>
      </c>
      <c r="I2052" s="414">
        <v>8.5</v>
      </c>
      <c r="J2052" s="313" t="s">
        <v>3355</v>
      </c>
      <c r="K2052" s="144" t="s">
        <v>3356</v>
      </c>
      <c r="L2052" s="313">
        <v>13801873838</v>
      </c>
      <c r="M2052" s="414">
        <v>8.5</v>
      </c>
      <c r="N2052" s="144">
        <v>17</v>
      </c>
      <c r="O2052" s="816" t="s">
        <v>3346</v>
      </c>
      <c r="W2052" s="224" t="s">
        <v>3357</v>
      </c>
      <c r="AB2052" s="98">
        <f t="shared" si="34"/>
        <v>0</v>
      </c>
    </row>
    <row r="2053" spans="1:28" ht="13.5">
      <c r="A2053" s="717">
        <v>8</v>
      </c>
      <c r="B2053" s="144">
        <v>2010</v>
      </c>
      <c r="C2053" s="351" t="s">
        <v>3320</v>
      </c>
      <c r="D2053" s="363" t="s">
        <v>3358</v>
      </c>
      <c r="E2053" s="212" t="s">
        <v>1885</v>
      </c>
      <c r="F2053" s="182">
        <v>0.5</v>
      </c>
      <c r="G2053" s="169" t="s">
        <v>437</v>
      </c>
      <c r="H2053" s="750" t="s">
        <v>3359</v>
      </c>
      <c r="I2053" s="46">
        <v>14.75</v>
      </c>
      <c r="J2053" s="313" t="s">
        <v>3360</v>
      </c>
      <c r="K2053" s="46" t="s">
        <v>3361</v>
      </c>
      <c r="L2053" s="46">
        <v>15000034607</v>
      </c>
      <c r="M2053" s="2">
        <v>14.75</v>
      </c>
      <c r="N2053" s="46">
        <v>29.5</v>
      </c>
      <c r="O2053" s="68" t="s">
        <v>3346</v>
      </c>
      <c r="W2053" s="167" t="s">
        <v>3362</v>
      </c>
      <c r="AB2053" s="98">
        <f t="shared" si="34"/>
        <v>0</v>
      </c>
    </row>
    <row r="2054" spans="1:28" ht="13.5">
      <c r="A2054" s="717"/>
      <c r="B2054" s="144">
        <v>2011</v>
      </c>
      <c r="C2054" s="351" t="s">
        <v>3320</v>
      </c>
      <c r="D2054" s="363"/>
      <c r="E2054" s="212" t="s">
        <v>3363</v>
      </c>
      <c r="F2054" s="182">
        <v>3.3</v>
      </c>
      <c r="G2054" s="169" t="s">
        <v>3342</v>
      </c>
      <c r="H2054" s="750" t="s">
        <v>3359</v>
      </c>
      <c r="I2054" s="46"/>
      <c r="J2054" s="313"/>
      <c r="K2054" s="46"/>
      <c r="L2054" s="46"/>
      <c r="N2054" s="46"/>
      <c r="O2054" s="68" t="s">
        <v>3346</v>
      </c>
      <c r="AB2054" s="98">
        <f t="shared" si="34"/>
        <v>0</v>
      </c>
    </row>
    <row r="2055" spans="1:28" ht="24">
      <c r="A2055" s="825">
        <v>9</v>
      </c>
      <c r="B2055" s="144">
        <v>2012</v>
      </c>
      <c r="C2055" s="351" t="s">
        <v>3320</v>
      </c>
      <c r="D2055" s="828" t="s">
        <v>3364</v>
      </c>
      <c r="E2055" s="573" t="s">
        <v>642</v>
      </c>
      <c r="F2055" s="795">
        <v>2</v>
      </c>
      <c r="G2055" s="373" t="s">
        <v>3327</v>
      </c>
      <c r="H2055" s="710" t="s">
        <v>995</v>
      </c>
      <c r="I2055" s="373">
        <v>8.5</v>
      </c>
      <c r="J2055" s="369" t="s">
        <v>3365</v>
      </c>
      <c r="K2055" s="373" t="s">
        <v>3366</v>
      </c>
      <c r="L2055" s="369" t="s">
        <v>3367</v>
      </c>
      <c r="M2055" s="795">
        <v>8.25</v>
      </c>
      <c r="N2055" s="373">
        <v>16.5</v>
      </c>
      <c r="O2055" s="820" t="s">
        <v>293</v>
      </c>
      <c r="W2055" t="s">
        <v>3368</v>
      </c>
      <c r="AB2055" s="98">
        <f t="shared" si="34"/>
        <v>0</v>
      </c>
    </row>
    <row r="2056" spans="1:28" ht="24">
      <c r="A2056" s="825">
        <v>10</v>
      </c>
      <c r="B2056" s="144">
        <v>2013</v>
      </c>
      <c r="C2056" s="351" t="s">
        <v>3320</v>
      </c>
      <c r="D2056" s="828" t="s">
        <v>3369</v>
      </c>
      <c r="E2056" s="573" t="s">
        <v>3370</v>
      </c>
      <c r="F2056" s="795">
        <v>4</v>
      </c>
      <c r="G2056" s="373" t="s">
        <v>3342</v>
      </c>
      <c r="H2056" s="710">
        <v>2019.7</v>
      </c>
      <c r="I2056" s="373">
        <v>11.75</v>
      </c>
      <c r="J2056" s="369" t="s">
        <v>3371</v>
      </c>
      <c r="K2056" s="373" t="s">
        <v>3372</v>
      </c>
      <c r="L2056" s="369" t="s">
        <v>3373</v>
      </c>
      <c r="M2056" s="795">
        <v>11.35</v>
      </c>
      <c r="N2056" s="373">
        <v>22.7</v>
      </c>
      <c r="O2056" s="820" t="s">
        <v>3346</v>
      </c>
      <c r="W2056" t="s">
        <v>3374</v>
      </c>
      <c r="AB2056" s="98">
        <f t="shared" si="34"/>
        <v>0</v>
      </c>
    </row>
    <row r="2057" spans="1:28" ht="24">
      <c r="A2057" s="825">
        <v>11</v>
      </c>
      <c r="B2057" s="144">
        <v>2014</v>
      </c>
      <c r="C2057" s="351" t="s">
        <v>3320</v>
      </c>
      <c r="D2057" s="828" t="s">
        <v>3375</v>
      </c>
      <c r="E2057" s="573" t="s">
        <v>1871</v>
      </c>
      <c r="F2057" s="182">
        <v>4</v>
      </c>
      <c r="G2057" s="373" t="s">
        <v>3342</v>
      </c>
      <c r="H2057" s="710" t="s">
        <v>3376</v>
      </c>
      <c r="I2057" s="373">
        <v>13.5</v>
      </c>
      <c r="J2057" s="369" t="s">
        <v>3377</v>
      </c>
      <c r="K2057" s="373" t="s">
        <v>3378</v>
      </c>
      <c r="L2057" s="369" t="s">
        <v>3379</v>
      </c>
      <c r="M2057" s="795">
        <v>11.75</v>
      </c>
      <c r="N2057" s="373">
        <v>23.5</v>
      </c>
      <c r="O2057" s="820" t="s">
        <v>3346</v>
      </c>
      <c r="W2057" t="s">
        <v>3380</v>
      </c>
      <c r="AB2057" s="98">
        <f t="shared" si="34"/>
        <v>0</v>
      </c>
    </row>
    <row r="2058" spans="1:28" ht="13.5">
      <c r="A2058" s="825">
        <v>12</v>
      </c>
      <c r="B2058" s="144">
        <v>2015</v>
      </c>
      <c r="C2058" s="351" t="s">
        <v>3320</v>
      </c>
      <c r="D2058" s="826" t="s">
        <v>3381</v>
      </c>
      <c r="E2058" s="573" t="s">
        <v>420</v>
      </c>
      <c r="F2058" s="795">
        <v>1</v>
      </c>
      <c r="G2058" s="373" t="s">
        <v>3327</v>
      </c>
      <c r="H2058" s="191" t="s">
        <v>3337</v>
      </c>
      <c r="I2058" s="369">
        <v>6</v>
      </c>
      <c r="J2058" s="191" t="s">
        <v>3382</v>
      </c>
      <c r="K2058" s="191" t="s">
        <v>3383</v>
      </c>
      <c r="L2058" s="191">
        <v>13818942538</v>
      </c>
      <c r="M2058" s="996">
        <v>8.15</v>
      </c>
      <c r="N2058" s="191">
        <v>16.3</v>
      </c>
      <c r="O2058" s="820" t="s">
        <v>293</v>
      </c>
      <c r="W2058" t="s">
        <v>2271</v>
      </c>
      <c r="AB2058" s="98">
        <f t="shared" si="34"/>
        <v>0</v>
      </c>
    </row>
    <row r="2059" spans="1:28" ht="13.5">
      <c r="A2059" s="825"/>
      <c r="B2059" s="144">
        <v>2016</v>
      </c>
      <c r="C2059" s="351" t="s">
        <v>3320</v>
      </c>
      <c r="D2059" s="826"/>
      <c r="E2059" s="573" t="s">
        <v>420</v>
      </c>
      <c r="F2059" s="795">
        <v>1</v>
      </c>
      <c r="G2059" s="373" t="s">
        <v>3327</v>
      </c>
      <c r="H2059">
        <v>2019.7</v>
      </c>
      <c r="I2059" s="373">
        <v>6</v>
      </c>
      <c r="J2059" s="191" t="s">
        <v>3384</v>
      </c>
      <c r="K2059" s="46" t="s">
        <v>3385</v>
      </c>
      <c r="L2059" s="46">
        <v>13773218111</v>
      </c>
      <c r="M2059" s="8"/>
      <c r="N2059" s="46"/>
      <c r="O2059" s="820" t="s">
        <v>293</v>
      </c>
      <c r="AB2059" s="98">
        <f t="shared" si="34"/>
        <v>0</v>
      </c>
    </row>
    <row r="2060" spans="1:28" ht="24">
      <c r="A2060" s="979">
        <v>13</v>
      </c>
      <c r="B2060" s="144">
        <v>2017</v>
      </c>
      <c r="C2060" s="351" t="s">
        <v>3320</v>
      </c>
      <c r="D2060" s="312" t="s">
        <v>3386</v>
      </c>
      <c r="E2060" s="351" t="s">
        <v>1873</v>
      </c>
      <c r="F2060" s="182">
        <v>1.5</v>
      </c>
      <c r="G2060" s="144" t="s">
        <v>3327</v>
      </c>
      <c r="H2060" s="750" t="s">
        <v>3387</v>
      </c>
      <c r="I2060" s="414">
        <v>7.25</v>
      </c>
      <c r="J2060" s="167" t="s">
        <v>3388</v>
      </c>
      <c r="K2060" s="169" t="s">
        <v>3389</v>
      </c>
      <c r="L2060" s="167" t="s">
        <v>3390</v>
      </c>
      <c r="M2060" s="414">
        <v>7.25</v>
      </c>
      <c r="N2060" s="169">
        <v>15.03</v>
      </c>
      <c r="O2060" s="68" t="s">
        <v>293</v>
      </c>
      <c r="AB2060" s="98">
        <f t="shared" si="34"/>
        <v>-0.5299999999999994</v>
      </c>
    </row>
    <row r="2061" spans="1:28" ht="24">
      <c r="A2061" s="979">
        <v>14</v>
      </c>
      <c r="B2061" s="144">
        <v>2018</v>
      </c>
      <c r="C2061" s="351" t="s">
        <v>3320</v>
      </c>
      <c r="D2061" s="993" t="s">
        <v>3391</v>
      </c>
      <c r="E2061" s="351" t="s">
        <v>2311</v>
      </c>
      <c r="F2061" s="182">
        <v>2</v>
      </c>
      <c r="G2061" s="169" t="s">
        <v>3327</v>
      </c>
      <c r="H2061" s="750" t="s">
        <v>1427</v>
      </c>
      <c r="I2061" s="414">
        <v>8.5</v>
      </c>
      <c r="J2061" s="167" t="s">
        <v>3392</v>
      </c>
      <c r="K2061" s="169" t="s">
        <v>3393</v>
      </c>
      <c r="L2061" s="167">
        <v>13916958370</v>
      </c>
      <c r="M2061" s="414">
        <v>8.5</v>
      </c>
      <c r="N2061" s="169">
        <v>17</v>
      </c>
      <c r="O2061" s="68" t="s">
        <v>293</v>
      </c>
      <c r="AB2061" s="98">
        <f t="shared" si="34"/>
        <v>0</v>
      </c>
    </row>
    <row r="2062" spans="1:28" ht="24">
      <c r="A2062" s="825">
        <v>15</v>
      </c>
      <c r="B2062" s="144">
        <v>2019</v>
      </c>
      <c r="C2062" s="351" t="s">
        <v>3320</v>
      </c>
      <c r="D2062" s="826" t="s">
        <v>3394</v>
      </c>
      <c r="E2062" s="573" t="s">
        <v>3395</v>
      </c>
      <c r="F2062" s="182">
        <v>4</v>
      </c>
      <c r="G2062" s="373" t="s">
        <v>3327</v>
      </c>
      <c r="H2062" s="710" t="s">
        <v>3396</v>
      </c>
      <c r="I2062" s="373">
        <v>13.5</v>
      </c>
      <c r="J2062" s="369" t="s">
        <v>3397</v>
      </c>
      <c r="K2062" s="373" t="s">
        <v>3398</v>
      </c>
      <c r="L2062" s="369" t="s">
        <v>3399</v>
      </c>
      <c r="M2062" s="795">
        <v>11.75</v>
      </c>
      <c r="N2062" s="373">
        <v>23.5</v>
      </c>
      <c r="O2062" s="820" t="s">
        <v>293</v>
      </c>
      <c r="W2062" t="s">
        <v>3400</v>
      </c>
      <c r="AB2062" s="98">
        <f t="shared" si="34"/>
        <v>0</v>
      </c>
    </row>
    <row r="2063" spans="1:28" ht="24">
      <c r="A2063" s="825">
        <v>16</v>
      </c>
      <c r="B2063" s="144">
        <v>2020</v>
      </c>
      <c r="C2063" s="351" t="s">
        <v>3320</v>
      </c>
      <c r="D2063" s="826" t="s">
        <v>3401</v>
      </c>
      <c r="E2063" s="573" t="s">
        <v>3402</v>
      </c>
      <c r="F2063" s="182">
        <v>2</v>
      </c>
      <c r="G2063" s="373" t="s">
        <v>3403</v>
      </c>
      <c r="H2063" s="710" t="s">
        <v>3404</v>
      </c>
      <c r="I2063" s="373">
        <v>8.5</v>
      </c>
      <c r="J2063" s="369" t="s">
        <v>3405</v>
      </c>
      <c r="K2063" s="373" t="s">
        <v>3406</v>
      </c>
      <c r="L2063" s="369">
        <v>13918228133</v>
      </c>
      <c r="M2063" s="795">
        <v>7.9</v>
      </c>
      <c r="N2063" s="373">
        <v>15.8</v>
      </c>
      <c r="O2063" s="820" t="s">
        <v>3346</v>
      </c>
      <c r="W2063" t="s">
        <v>3400</v>
      </c>
      <c r="AB2063" s="98">
        <f t="shared" si="34"/>
        <v>0</v>
      </c>
    </row>
    <row r="2064" spans="1:28" ht="24">
      <c r="A2064" s="717">
        <v>17</v>
      </c>
      <c r="B2064" s="144">
        <v>2021</v>
      </c>
      <c r="C2064" s="351" t="s">
        <v>3320</v>
      </c>
      <c r="D2064" s="363" t="s">
        <v>3407</v>
      </c>
      <c r="E2064" s="212" t="s">
        <v>3408</v>
      </c>
      <c r="F2064" s="182">
        <v>1.5</v>
      </c>
      <c r="G2064" s="144" t="s">
        <v>3327</v>
      </c>
      <c r="H2064" t="s">
        <v>3409</v>
      </c>
      <c r="I2064" s="414">
        <v>7.25</v>
      </c>
      <c r="J2064" s="313" t="s">
        <v>3410</v>
      </c>
      <c r="K2064" s="144" t="s">
        <v>3411</v>
      </c>
      <c r="L2064" s="313" t="s">
        <v>3412</v>
      </c>
      <c r="M2064" s="414">
        <v>7.25</v>
      </c>
      <c r="N2064" s="144">
        <v>19.3</v>
      </c>
      <c r="O2064" s="816" t="s">
        <v>293</v>
      </c>
      <c r="AB2064" s="98">
        <f t="shared" si="34"/>
        <v>-4.800000000000001</v>
      </c>
    </row>
    <row r="2065" spans="1:28" ht="24">
      <c r="A2065" s="717">
        <v>18</v>
      </c>
      <c r="B2065" s="144">
        <v>2022</v>
      </c>
      <c r="C2065" s="351" t="s">
        <v>3320</v>
      </c>
      <c r="D2065" s="363" t="s">
        <v>3413</v>
      </c>
      <c r="E2065" s="212" t="s">
        <v>3414</v>
      </c>
      <c r="F2065" s="182">
        <v>1</v>
      </c>
      <c r="G2065" s="144" t="s">
        <v>3327</v>
      </c>
      <c r="H2065" t="s">
        <v>1675</v>
      </c>
      <c r="I2065" s="414">
        <v>6</v>
      </c>
      <c r="J2065" s="313" t="s">
        <v>3415</v>
      </c>
      <c r="K2065" s="144" t="s">
        <v>3416</v>
      </c>
      <c r="L2065" s="313" t="s">
        <v>3417</v>
      </c>
      <c r="M2065" s="414">
        <v>6</v>
      </c>
      <c r="N2065" s="144">
        <v>13.5</v>
      </c>
      <c r="O2065" s="816" t="s">
        <v>293</v>
      </c>
      <c r="AB2065" s="98">
        <f t="shared" si="34"/>
        <v>-1.5</v>
      </c>
    </row>
    <row r="2066" spans="1:28" ht="24">
      <c r="A2066" s="717">
        <v>19</v>
      </c>
      <c r="B2066" s="144">
        <v>2023</v>
      </c>
      <c r="C2066" s="351" t="s">
        <v>3320</v>
      </c>
      <c r="D2066" s="363" t="s">
        <v>3418</v>
      </c>
      <c r="E2066" s="212" t="s">
        <v>3419</v>
      </c>
      <c r="F2066" s="414">
        <v>3.5</v>
      </c>
      <c r="G2066" s="144" t="s">
        <v>3327</v>
      </c>
      <c r="H2066" s="144" t="s">
        <v>1671</v>
      </c>
      <c r="I2066" s="414">
        <v>12.25</v>
      </c>
      <c r="J2066" s="46" t="s">
        <v>3420</v>
      </c>
      <c r="K2066" s="414" t="s">
        <v>3421</v>
      </c>
      <c r="L2066" s="313" t="s">
        <v>3422</v>
      </c>
      <c r="M2066" s="414">
        <v>12.25</v>
      </c>
      <c r="N2066" s="144">
        <v>27.7</v>
      </c>
      <c r="O2066" s="816" t="s">
        <v>293</v>
      </c>
      <c r="AB2066" s="98">
        <f t="shared" si="34"/>
        <v>-3.1999999999999993</v>
      </c>
    </row>
    <row r="2067" spans="1:28" ht="24">
      <c r="A2067" s="979">
        <v>20</v>
      </c>
      <c r="B2067" s="144">
        <v>2024</v>
      </c>
      <c r="C2067" s="351" t="s">
        <v>3320</v>
      </c>
      <c r="D2067" s="993" t="s">
        <v>3423</v>
      </c>
      <c r="E2067" s="212" t="s">
        <v>3424</v>
      </c>
      <c r="F2067" s="414">
        <v>3</v>
      </c>
      <c r="G2067" s="414" t="s">
        <v>3425</v>
      </c>
      <c r="H2067" s="169">
        <v>2019.7</v>
      </c>
      <c r="I2067" s="414">
        <v>11</v>
      </c>
      <c r="J2067" s="46" t="s">
        <v>3426</v>
      </c>
      <c r="K2067" s="144" t="s">
        <v>3427</v>
      </c>
      <c r="L2067" s="167" t="s">
        <v>3428</v>
      </c>
      <c r="M2067" s="414">
        <v>11</v>
      </c>
      <c r="N2067" s="313">
        <v>29</v>
      </c>
      <c r="O2067" s="68" t="s">
        <v>3346</v>
      </c>
      <c r="W2067" t="s">
        <v>3429</v>
      </c>
      <c r="AB2067" s="98">
        <f t="shared" si="34"/>
        <v>-7</v>
      </c>
    </row>
    <row r="2068" spans="1:28" ht="24">
      <c r="A2068" s="825">
        <v>21</v>
      </c>
      <c r="B2068" s="144">
        <v>2025</v>
      </c>
      <c r="C2068" s="351" t="s">
        <v>3320</v>
      </c>
      <c r="D2068" s="826" t="s">
        <v>3430</v>
      </c>
      <c r="E2068" s="573" t="s">
        <v>430</v>
      </c>
      <c r="F2068" s="182">
        <v>2</v>
      </c>
      <c r="G2068" s="373" t="s">
        <v>3342</v>
      </c>
      <c r="H2068" s="710" t="s">
        <v>984</v>
      </c>
      <c r="I2068" s="373">
        <v>8.5</v>
      </c>
      <c r="J2068" s="369" t="s">
        <v>3431</v>
      </c>
      <c r="K2068" s="373" t="s">
        <v>3432</v>
      </c>
      <c r="L2068" s="369">
        <v>13524064747</v>
      </c>
      <c r="M2068" s="795">
        <v>7.85</v>
      </c>
      <c r="N2068" s="373">
        <v>15.7</v>
      </c>
      <c r="O2068" s="820" t="s">
        <v>3346</v>
      </c>
      <c r="W2068" t="s">
        <v>3433</v>
      </c>
      <c r="AB2068" s="98">
        <f t="shared" si="34"/>
        <v>0</v>
      </c>
    </row>
    <row r="2069" spans="1:28" ht="23.25" customHeight="1">
      <c r="A2069" s="979">
        <v>22</v>
      </c>
      <c r="B2069" s="144">
        <v>2026</v>
      </c>
      <c r="C2069" s="351" t="s">
        <v>3320</v>
      </c>
      <c r="D2069" s="993" t="s">
        <v>3434</v>
      </c>
      <c r="E2069" s="211" t="s">
        <v>3435</v>
      </c>
      <c r="F2069" s="182">
        <v>1.5</v>
      </c>
      <c r="G2069" s="169" t="s">
        <v>3436</v>
      </c>
      <c r="H2069" s="750">
        <v>2019.03</v>
      </c>
      <c r="I2069" s="46">
        <v>15.75</v>
      </c>
      <c r="J2069" s="167" t="s">
        <v>3437</v>
      </c>
      <c r="K2069" s="169" t="s">
        <v>3438</v>
      </c>
      <c r="L2069" s="167" t="s">
        <v>3439</v>
      </c>
      <c r="M2069" s="2">
        <v>15.75</v>
      </c>
      <c r="N2069" s="169">
        <v>82</v>
      </c>
      <c r="O2069" s="68" t="s">
        <v>3346</v>
      </c>
      <c r="AB2069" s="98">
        <f t="shared" si="34"/>
        <v>-50.5</v>
      </c>
    </row>
    <row r="2070" spans="1:28" ht="13.5">
      <c r="A2070" s="979"/>
      <c r="B2070" s="144">
        <v>2027</v>
      </c>
      <c r="C2070" s="351" t="s">
        <v>3320</v>
      </c>
      <c r="D2070" s="993"/>
      <c r="E2070" s="212" t="s">
        <v>3440</v>
      </c>
      <c r="F2070" s="182">
        <v>2</v>
      </c>
      <c r="G2070" s="169" t="s">
        <v>3436</v>
      </c>
      <c r="H2070" s="750">
        <v>2019.03</v>
      </c>
      <c r="I2070" s="46"/>
      <c r="J2070" s="167"/>
      <c r="K2070" s="169" t="s">
        <v>3441</v>
      </c>
      <c r="L2070" s="169">
        <v>13916387885</v>
      </c>
      <c r="N2070" s="169"/>
      <c r="O2070" s="68" t="s">
        <v>3346</v>
      </c>
      <c r="AB2070" s="98">
        <f t="shared" si="34"/>
        <v>0</v>
      </c>
    </row>
    <row r="2071" spans="1:28" ht="24">
      <c r="A2071" s="717">
        <v>23</v>
      </c>
      <c r="B2071" s="144">
        <v>2028</v>
      </c>
      <c r="C2071" s="351" t="s">
        <v>3320</v>
      </c>
      <c r="D2071" s="363" t="s">
        <v>3442</v>
      </c>
      <c r="E2071" s="212" t="s">
        <v>441</v>
      </c>
      <c r="F2071" s="182">
        <v>2</v>
      </c>
      <c r="G2071" s="144" t="s">
        <v>3327</v>
      </c>
      <c r="H2071" t="s">
        <v>3443</v>
      </c>
      <c r="I2071" s="414">
        <v>8.5</v>
      </c>
      <c r="J2071" s="313" t="s">
        <v>3444</v>
      </c>
      <c r="K2071" s="144" t="s">
        <v>3445</v>
      </c>
      <c r="L2071" s="313" t="s">
        <v>3446</v>
      </c>
      <c r="M2071" s="414">
        <v>8.5</v>
      </c>
      <c r="N2071" s="144">
        <v>22.4</v>
      </c>
      <c r="O2071" s="816" t="s">
        <v>293</v>
      </c>
      <c r="AB2071" s="98">
        <f t="shared" si="34"/>
        <v>-5.399999999999999</v>
      </c>
    </row>
    <row r="2072" spans="1:28" ht="24">
      <c r="A2072" s="979">
        <v>24</v>
      </c>
      <c r="B2072" s="144">
        <v>2029</v>
      </c>
      <c r="C2072" s="351" t="s">
        <v>3320</v>
      </c>
      <c r="D2072" s="993" t="s">
        <v>3447</v>
      </c>
      <c r="E2072" s="212" t="s">
        <v>3448</v>
      </c>
      <c r="F2072" s="182">
        <v>2</v>
      </c>
      <c r="G2072" s="169" t="s">
        <v>3284</v>
      </c>
      <c r="H2072" s="750" t="s">
        <v>3449</v>
      </c>
      <c r="I2072" s="414">
        <v>8.5</v>
      </c>
      <c r="J2072" s="167" t="s">
        <v>3450</v>
      </c>
      <c r="K2072" s="169" t="s">
        <v>3451</v>
      </c>
      <c r="L2072" s="167">
        <v>13817717267</v>
      </c>
      <c r="M2072" s="414">
        <v>8.5</v>
      </c>
      <c r="N2072" s="169">
        <v>21.83</v>
      </c>
      <c r="O2072" s="68" t="s">
        <v>293</v>
      </c>
      <c r="W2072" t="s">
        <v>3452</v>
      </c>
      <c r="AB2072" s="98">
        <f t="shared" si="34"/>
        <v>-4.829999999999998</v>
      </c>
    </row>
    <row r="2073" spans="1:28" ht="24">
      <c r="A2073" s="825">
        <v>25</v>
      </c>
      <c r="B2073" s="144">
        <v>2030</v>
      </c>
      <c r="C2073" s="351" t="s">
        <v>3320</v>
      </c>
      <c r="D2073" s="828" t="s">
        <v>3453</v>
      </c>
      <c r="E2073" s="573" t="s">
        <v>1120</v>
      </c>
      <c r="F2073" s="182">
        <v>1.5</v>
      </c>
      <c r="G2073" s="373" t="s">
        <v>3349</v>
      </c>
      <c r="H2073" s="710" t="s">
        <v>917</v>
      </c>
      <c r="I2073" s="373">
        <v>7.25</v>
      </c>
      <c r="J2073" s="386" t="s">
        <v>3454</v>
      </c>
      <c r="K2073" s="373" t="s">
        <v>3455</v>
      </c>
      <c r="L2073" s="386" t="s">
        <v>3456</v>
      </c>
      <c r="M2073" s="795">
        <v>6.37</v>
      </c>
      <c r="N2073" s="373">
        <v>12.75</v>
      </c>
      <c r="O2073" s="820" t="s">
        <v>3346</v>
      </c>
      <c r="W2073" t="s">
        <v>2271</v>
      </c>
      <c r="Z2073">
        <f>SUM(F2045:F2073)</f>
        <v>61.75</v>
      </c>
      <c r="AB2073" s="98">
        <f t="shared" si="34"/>
        <v>-0.009999999999999787</v>
      </c>
    </row>
    <row r="2074" spans="1:28" ht="24">
      <c r="A2074" s="825">
        <v>26</v>
      </c>
      <c r="B2074" s="144">
        <v>2031</v>
      </c>
      <c r="C2074" s="351" t="s">
        <v>3320</v>
      </c>
      <c r="D2074" s="826" t="s">
        <v>3457</v>
      </c>
      <c r="E2074" s="573" t="s">
        <v>3458</v>
      </c>
      <c r="F2074" s="182">
        <v>2</v>
      </c>
      <c r="G2074" s="373" t="s">
        <v>3349</v>
      </c>
      <c r="H2074" s="710" t="s">
        <v>814</v>
      </c>
      <c r="I2074" s="373">
        <v>8.5</v>
      </c>
      <c r="J2074" s="369" t="s">
        <v>3459</v>
      </c>
      <c r="K2074" s="373" t="s">
        <v>3460</v>
      </c>
      <c r="L2074" s="369" t="s">
        <v>3461</v>
      </c>
      <c r="M2074" s="795">
        <v>7.5</v>
      </c>
      <c r="N2074" s="373">
        <v>15</v>
      </c>
      <c r="O2074" s="820" t="s">
        <v>3346</v>
      </c>
      <c r="W2074" t="s">
        <v>2271</v>
      </c>
      <c r="AB2074" s="98">
        <f t="shared" si="34"/>
        <v>0</v>
      </c>
    </row>
    <row r="2075" spans="1:28" ht="24">
      <c r="A2075" s="717">
        <v>27</v>
      </c>
      <c r="B2075" s="144">
        <v>2032</v>
      </c>
      <c r="C2075" s="351" t="s">
        <v>3320</v>
      </c>
      <c r="D2075" s="363" t="s">
        <v>3462</v>
      </c>
      <c r="E2075" s="212" t="s">
        <v>580</v>
      </c>
      <c r="F2075" s="182">
        <v>1</v>
      </c>
      <c r="G2075" s="144" t="s">
        <v>3327</v>
      </c>
      <c r="H2075" t="s">
        <v>3463</v>
      </c>
      <c r="I2075" s="414">
        <v>6</v>
      </c>
      <c r="J2075" s="313" t="s">
        <v>3464</v>
      </c>
      <c r="K2075" s="144" t="s">
        <v>3465</v>
      </c>
      <c r="L2075" s="313">
        <v>13801857167</v>
      </c>
      <c r="M2075" s="414">
        <v>6</v>
      </c>
      <c r="N2075" s="144">
        <v>13.5</v>
      </c>
      <c r="O2075" s="816" t="s">
        <v>293</v>
      </c>
      <c r="AB2075" s="98">
        <f t="shared" si="34"/>
        <v>-1.5</v>
      </c>
    </row>
    <row r="2076" spans="1:28" ht="24">
      <c r="A2076" s="979">
        <v>28</v>
      </c>
      <c r="B2076" s="144">
        <v>2033</v>
      </c>
      <c r="C2076" s="351" t="s">
        <v>3320</v>
      </c>
      <c r="D2076" s="363" t="s">
        <v>3466</v>
      </c>
      <c r="E2076" s="212" t="s">
        <v>3467</v>
      </c>
      <c r="F2076" s="182">
        <v>1</v>
      </c>
      <c r="G2076" s="169" t="s">
        <v>69</v>
      </c>
      <c r="H2076" s="750" t="s">
        <v>3468</v>
      </c>
      <c r="I2076" s="414">
        <v>6</v>
      </c>
      <c r="J2076" s="313" t="s">
        <v>3469</v>
      </c>
      <c r="K2076" s="169" t="s">
        <v>3470</v>
      </c>
      <c r="L2076" s="313" t="s">
        <v>3471</v>
      </c>
      <c r="M2076" s="414">
        <v>6</v>
      </c>
      <c r="N2076" s="46">
        <v>28.82</v>
      </c>
      <c r="O2076" s="68" t="s">
        <v>3346</v>
      </c>
      <c r="AB2076" s="98">
        <f t="shared" si="34"/>
        <v>-16.82</v>
      </c>
    </row>
    <row r="2077" spans="1:28" ht="24">
      <c r="A2077" s="979">
        <v>29</v>
      </c>
      <c r="B2077" s="144">
        <v>2034</v>
      </c>
      <c r="C2077" s="351" t="s">
        <v>3320</v>
      </c>
      <c r="D2077" s="255" t="s">
        <v>3472</v>
      </c>
      <c r="E2077" s="212" t="s">
        <v>3473</v>
      </c>
      <c r="F2077" s="182">
        <v>0.5</v>
      </c>
      <c r="G2077" s="169" t="s">
        <v>1926</v>
      </c>
      <c r="H2077" s="750" t="s">
        <v>2159</v>
      </c>
      <c r="I2077" s="414">
        <v>3</v>
      </c>
      <c r="J2077" s="244" t="s">
        <v>3474</v>
      </c>
      <c r="K2077" s="169" t="s">
        <v>3475</v>
      </c>
      <c r="L2077" s="244" t="s">
        <v>3476</v>
      </c>
      <c r="M2077" s="414">
        <v>3</v>
      </c>
      <c r="N2077" s="169">
        <v>9.5</v>
      </c>
      <c r="O2077" s="68" t="s">
        <v>293</v>
      </c>
      <c r="AB2077" s="98">
        <f t="shared" si="34"/>
        <v>-3.5</v>
      </c>
    </row>
    <row r="2078" spans="1:28" ht="24">
      <c r="A2078" s="979">
        <v>30</v>
      </c>
      <c r="B2078" s="144">
        <v>2035</v>
      </c>
      <c r="C2078" s="351" t="s">
        <v>3320</v>
      </c>
      <c r="D2078" s="993" t="s">
        <v>3477</v>
      </c>
      <c r="E2078" s="211" t="s">
        <v>3478</v>
      </c>
      <c r="F2078" s="2">
        <v>3</v>
      </c>
      <c r="G2078" s="169" t="s">
        <v>35</v>
      </c>
      <c r="H2078">
        <v>2019.06</v>
      </c>
      <c r="I2078" s="46">
        <v>33</v>
      </c>
      <c r="J2078" s="167" t="s">
        <v>3479</v>
      </c>
      <c r="K2078" s="169" t="s">
        <v>3480</v>
      </c>
      <c r="L2078" s="167" t="s">
        <v>3481</v>
      </c>
      <c r="M2078" s="2">
        <v>33</v>
      </c>
      <c r="N2078" s="169">
        <v>71.6</v>
      </c>
      <c r="O2078" s="68" t="s">
        <v>3346</v>
      </c>
      <c r="AB2078" s="98">
        <f t="shared" si="34"/>
        <v>-5.599999999999994</v>
      </c>
    </row>
    <row r="2079" spans="1:28" ht="13.5">
      <c r="A2079" s="979"/>
      <c r="B2079" s="144">
        <v>2036</v>
      </c>
      <c r="C2079" s="351" t="s">
        <v>3320</v>
      </c>
      <c r="D2079" s="993"/>
      <c r="E2079" s="212" t="s">
        <v>3482</v>
      </c>
      <c r="F2079" s="2">
        <v>3</v>
      </c>
      <c r="G2079" s="169" t="s">
        <v>35</v>
      </c>
      <c r="H2079"/>
      <c r="I2079" s="46"/>
      <c r="J2079" s="167"/>
      <c r="K2079" s="169"/>
      <c r="L2079" s="167"/>
      <c r="N2079" s="169"/>
      <c r="O2079" s="68" t="s">
        <v>3346</v>
      </c>
      <c r="AB2079" s="98">
        <f t="shared" si="34"/>
        <v>0</v>
      </c>
    </row>
    <row r="2080" spans="1:28" ht="13.5">
      <c r="A2080" s="979"/>
      <c r="B2080" s="144">
        <v>2037</v>
      </c>
      <c r="C2080" s="351" t="s">
        <v>3320</v>
      </c>
      <c r="D2080" s="993"/>
      <c r="E2080" s="212" t="s">
        <v>3482</v>
      </c>
      <c r="F2080" s="2">
        <v>3</v>
      </c>
      <c r="G2080" s="169" t="s">
        <v>35</v>
      </c>
      <c r="H2080"/>
      <c r="I2080" s="46"/>
      <c r="J2080" s="167"/>
      <c r="K2080" s="169"/>
      <c r="L2080" s="167"/>
      <c r="N2080" s="169"/>
      <c r="O2080" s="68" t="s">
        <v>3346</v>
      </c>
      <c r="AB2080" s="98">
        <f t="shared" si="34"/>
        <v>0</v>
      </c>
    </row>
    <row r="2081" spans="1:28" ht="13.5">
      <c r="A2081" s="717">
        <v>31</v>
      </c>
      <c r="B2081" s="144">
        <v>2038</v>
      </c>
      <c r="C2081" s="351" t="s">
        <v>3320</v>
      </c>
      <c r="D2081" s="363" t="s">
        <v>3483</v>
      </c>
      <c r="E2081" s="212" t="s">
        <v>3484</v>
      </c>
      <c r="F2081" s="182">
        <v>2</v>
      </c>
      <c r="G2081" s="169" t="s">
        <v>3342</v>
      </c>
      <c r="H2081" t="s">
        <v>984</v>
      </c>
      <c r="I2081" s="46">
        <v>17</v>
      </c>
      <c r="J2081" s="313" t="s">
        <v>3485</v>
      </c>
      <c r="K2081" s="46" t="s">
        <v>3486</v>
      </c>
      <c r="L2081" s="313" t="s">
        <v>3487</v>
      </c>
      <c r="M2081" s="2">
        <v>17</v>
      </c>
      <c r="N2081" s="169">
        <v>54</v>
      </c>
      <c r="O2081" s="68" t="s">
        <v>3346</v>
      </c>
      <c r="AB2081" s="98">
        <f t="shared" si="34"/>
        <v>-20</v>
      </c>
    </row>
    <row r="2082" spans="1:28" ht="13.5">
      <c r="A2082" s="717">
        <v>112</v>
      </c>
      <c r="B2082" s="144">
        <v>2039</v>
      </c>
      <c r="C2082" s="351" t="s">
        <v>3320</v>
      </c>
      <c r="D2082" s="363"/>
      <c r="E2082" s="212" t="s">
        <v>3484</v>
      </c>
      <c r="F2082" s="182">
        <v>2</v>
      </c>
      <c r="G2082" s="169" t="s">
        <v>3342</v>
      </c>
      <c r="H2082"/>
      <c r="I2082" s="46"/>
      <c r="J2082" s="313"/>
      <c r="K2082" s="46" t="s">
        <v>3486</v>
      </c>
      <c r="L2082" s="46">
        <v>13045623066</v>
      </c>
      <c r="N2082" s="169"/>
      <c r="O2082" s="68" t="s">
        <v>3346</v>
      </c>
      <c r="AB2082" s="98">
        <f t="shared" si="34"/>
        <v>0</v>
      </c>
    </row>
    <row r="2083" spans="1:28" ht="13.5">
      <c r="A2083" s="717">
        <v>32</v>
      </c>
      <c r="B2083" s="144">
        <v>2040</v>
      </c>
      <c r="C2083" s="351" t="s">
        <v>3320</v>
      </c>
      <c r="D2083" s="993" t="s">
        <v>3488</v>
      </c>
      <c r="E2083" s="212" t="s">
        <v>3489</v>
      </c>
      <c r="F2083" s="414">
        <v>2.5</v>
      </c>
      <c r="G2083" s="169" t="s">
        <v>3403</v>
      </c>
      <c r="H2083" s="169" t="s">
        <v>833</v>
      </c>
      <c r="I2083" s="169">
        <v>19.5</v>
      </c>
      <c r="J2083" s="167" t="s">
        <v>3490</v>
      </c>
      <c r="K2083" s="169" t="s">
        <v>3491</v>
      </c>
      <c r="L2083" s="46" t="s">
        <v>3492</v>
      </c>
      <c r="M2083" s="169">
        <v>19.5</v>
      </c>
      <c r="N2083" s="46">
        <v>50</v>
      </c>
      <c r="O2083" s="68" t="s">
        <v>3346</v>
      </c>
      <c r="W2083" t="s">
        <v>3493</v>
      </c>
      <c r="AB2083" s="98">
        <f t="shared" si="34"/>
        <v>-11</v>
      </c>
    </row>
    <row r="2084" spans="1:28" ht="13.5">
      <c r="A2084" s="717"/>
      <c r="B2084" s="144">
        <v>2041</v>
      </c>
      <c r="C2084" s="351" t="s">
        <v>3320</v>
      </c>
      <c r="D2084" s="993"/>
      <c r="E2084" s="212" t="s">
        <v>3489</v>
      </c>
      <c r="F2084" s="414">
        <v>2.5</v>
      </c>
      <c r="G2084" s="169" t="s">
        <v>3403</v>
      </c>
      <c r="H2084" s="169"/>
      <c r="I2084" s="169"/>
      <c r="J2084" s="167"/>
      <c r="K2084" s="169"/>
      <c r="L2084" s="46"/>
      <c r="M2084" s="169"/>
      <c r="N2084" s="46"/>
      <c r="O2084" s="68" t="s">
        <v>3346</v>
      </c>
      <c r="AB2084" s="98">
        <f t="shared" si="34"/>
        <v>0</v>
      </c>
    </row>
    <row r="2085" spans="1:28" ht="24">
      <c r="A2085" s="979">
        <v>34</v>
      </c>
      <c r="B2085" s="144">
        <v>2042</v>
      </c>
      <c r="C2085" s="351" t="s">
        <v>3320</v>
      </c>
      <c r="D2085" s="363" t="s">
        <v>3494</v>
      </c>
      <c r="E2085" s="212" t="s">
        <v>3495</v>
      </c>
      <c r="F2085" s="414">
        <v>0.34</v>
      </c>
      <c r="G2085" s="144" t="s">
        <v>1926</v>
      </c>
      <c r="H2085" s="750" t="s">
        <v>1757</v>
      </c>
      <c r="I2085" s="414">
        <v>2.04</v>
      </c>
      <c r="J2085" s="313" t="s">
        <v>3496</v>
      </c>
      <c r="K2085" s="169" t="s">
        <v>3497</v>
      </c>
      <c r="L2085" s="313" t="s">
        <v>3498</v>
      </c>
      <c r="M2085" s="414">
        <v>2.04</v>
      </c>
      <c r="N2085" s="169">
        <v>4.1</v>
      </c>
      <c r="O2085" s="68" t="s">
        <v>293</v>
      </c>
      <c r="AB2085" s="98">
        <f t="shared" si="34"/>
        <v>-0.019999999999999574</v>
      </c>
    </row>
    <row r="2086" spans="1:28" ht="13.5">
      <c r="A2086" s="717">
        <v>35</v>
      </c>
      <c r="B2086" s="144">
        <v>2043</v>
      </c>
      <c r="C2086" s="351" t="s">
        <v>3320</v>
      </c>
      <c r="D2086" s="993" t="s">
        <v>3499</v>
      </c>
      <c r="E2086" s="212" t="s">
        <v>3500</v>
      </c>
      <c r="F2086" s="414">
        <v>3</v>
      </c>
      <c r="G2086" s="169" t="s">
        <v>437</v>
      </c>
      <c r="H2086" s="169" t="s">
        <v>2152</v>
      </c>
      <c r="I2086" s="169">
        <v>19.5</v>
      </c>
      <c r="J2086" s="167" t="s">
        <v>3501</v>
      </c>
      <c r="K2086" s="169" t="s">
        <v>3502</v>
      </c>
      <c r="L2086" s="46">
        <v>13501748358</v>
      </c>
      <c r="M2086" s="169">
        <v>19.5</v>
      </c>
      <c r="N2086" s="46">
        <v>41.5</v>
      </c>
      <c r="O2086" s="68" t="s">
        <v>3346</v>
      </c>
      <c r="W2086" t="s">
        <v>3503</v>
      </c>
      <c r="AB2086" s="98">
        <f t="shared" si="34"/>
        <v>-2.5</v>
      </c>
    </row>
    <row r="2087" spans="1:28" ht="13.5">
      <c r="A2087" s="717"/>
      <c r="B2087" s="144">
        <v>2044</v>
      </c>
      <c r="C2087" s="351" t="s">
        <v>3320</v>
      </c>
      <c r="D2087" s="993"/>
      <c r="E2087" s="212" t="s">
        <v>513</v>
      </c>
      <c r="F2087" s="414">
        <v>2</v>
      </c>
      <c r="G2087" s="169" t="s">
        <v>437</v>
      </c>
      <c r="H2087" s="169"/>
      <c r="I2087" s="169"/>
      <c r="J2087" s="167"/>
      <c r="K2087" s="169"/>
      <c r="L2087" s="46"/>
      <c r="M2087" s="169"/>
      <c r="N2087" s="46"/>
      <c r="O2087" s="68" t="s">
        <v>3346</v>
      </c>
      <c r="AB2087" s="98">
        <f t="shared" si="34"/>
        <v>0</v>
      </c>
    </row>
    <row r="2088" spans="1:28" ht="13.5">
      <c r="A2088" s="717">
        <v>36</v>
      </c>
      <c r="B2088" s="144">
        <v>2045</v>
      </c>
      <c r="C2088" s="351" t="s">
        <v>3320</v>
      </c>
      <c r="D2088" s="363" t="s">
        <v>3504</v>
      </c>
      <c r="E2088" s="212" t="s">
        <v>63</v>
      </c>
      <c r="F2088" s="414">
        <v>2</v>
      </c>
      <c r="G2088" s="144" t="s">
        <v>3403</v>
      </c>
      <c r="H2088" t="s">
        <v>965</v>
      </c>
      <c r="I2088" s="46">
        <v>12.5</v>
      </c>
      <c r="J2088" s="313" t="s">
        <v>3505</v>
      </c>
      <c r="K2088" s="46" t="s">
        <v>3506</v>
      </c>
      <c r="L2088" s="313" t="s">
        <v>3507</v>
      </c>
      <c r="M2088" s="2">
        <v>12.5</v>
      </c>
      <c r="N2088" s="46">
        <v>25</v>
      </c>
      <c r="O2088" s="816" t="s">
        <v>3346</v>
      </c>
      <c r="AB2088" s="98">
        <f t="shared" si="34"/>
        <v>0</v>
      </c>
    </row>
    <row r="2089" spans="1:28" ht="13.5">
      <c r="A2089" s="717"/>
      <c r="B2089" s="144">
        <v>2046</v>
      </c>
      <c r="C2089" s="351" t="s">
        <v>3320</v>
      </c>
      <c r="D2089" s="363"/>
      <c r="E2089" s="212" t="s">
        <v>2790</v>
      </c>
      <c r="F2089" s="414">
        <v>2</v>
      </c>
      <c r="G2089" s="144" t="s">
        <v>3403</v>
      </c>
      <c r="H2089"/>
      <c r="I2089" s="46"/>
      <c r="J2089" s="313"/>
      <c r="K2089" s="46"/>
      <c r="L2089" s="46"/>
      <c r="N2089" s="46"/>
      <c r="O2089" s="816" t="s">
        <v>3346</v>
      </c>
      <c r="AB2089" s="98">
        <f t="shared" si="34"/>
        <v>0</v>
      </c>
    </row>
    <row r="2090" spans="1:28" ht="36">
      <c r="A2090" s="979">
        <v>37</v>
      </c>
      <c r="B2090" s="144">
        <v>2047</v>
      </c>
      <c r="C2090" s="351" t="s">
        <v>3320</v>
      </c>
      <c r="D2090" s="993" t="s">
        <v>3508</v>
      </c>
      <c r="E2090" s="211" t="s">
        <v>3509</v>
      </c>
      <c r="F2090" s="182">
        <v>1</v>
      </c>
      <c r="G2090" s="169" t="s">
        <v>3510</v>
      </c>
      <c r="H2090" s="750" t="s">
        <v>2623</v>
      </c>
      <c r="I2090" s="414">
        <v>6</v>
      </c>
      <c r="J2090" s="167" t="s">
        <v>3511</v>
      </c>
      <c r="K2090" s="169" t="s">
        <v>3512</v>
      </c>
      <c r="L2090" s="167" t="s">
        <v>3513</v>
      </c>
      <c r="M2090" s="414">
        <v>6</v>
      </c>
      <c r="N2090" s="169">
        <v>17</v>
      </c>
      <c r="O2090" s="68" t="s">
        <v>293</v>
      </c>
      <c r="AB2090" s="98">
        <f t="shared" si="34"/>
        <v>-5</v>
      </c>
    </row>
    <row r="2091" spans="1:28" ht="13.5">
      <c r="A2091" s="979">
        <v>38</v>
      </c>
      <c r="B2091" s="144">
        <v>2048</v>
      </c>
      <c r="C2091" s="351" t="s">
        <v>3320</v>
      </c>
      <c r="D2091" s="993" t="s">
        <v>3514</v>
      </c>
      <c r="E2091" s="351" t="s">
        <v>2382</v>
      </c>
      <c r="F2091" s="414">
        <v>2.5</v>
      </c>
      <c r="G2091" s="167" t="s">
        <v>3342</v>
      </c>
      <c r="H2091" s="167">
        <v>2019.11</v>
      </c>
      <c r="I2091" s="46">
        <v>18.95</v>
      </c>
      <c r="J2091" s="167" t="s">
        <v>3515</v>
      </c>
      <c r="K2091" s="167" t="s">
        <v>3516</v>
      </c>
      <c r="L2091" s="167">
        <v>13817302063</v>
      </c>
      <c r="M2091" s="2">
        <v>18.95</v>
      </c>
      <c r="N2091" s="167">
        <v>45.92</v>
      </c>
      <c r="O2091" s="68" t="s">
        <v>3346</v>
      </c>
      <c r="W2091" t="s">
        <v>3517</v>
      </c>
      <c r="AB2091" s="98">
        <f t="shared" si="34"/>
        <v>-8.020000000000003</v>
      </c>
    </row>
    <row r="2092" spans="1:28" ht="13.5">
      <c r="A2092" s="979"/>
      <c r="B2092" s="144">
        <v>2049</v>
      </c>
      <c r="C2092" s="351" t="s">
        <v>3320</v>
      </c>
      <c r="D2092" s="993"/>
      <c r="E2092" s="351" t="s">
        <v>3518</v>
      </c>
      <c r="F2092" s="2">
        <v>2.28</v>
      </c>
      <c r="G2092" s="169"/>
      <c r="H2092" s="169"/>
      <c r="I2092" s="46"/>
      <c r="J2092" s="167"/>
      <c r="K2092" s="169"/>
      <c r="L2092" s="169"/>
      <c r="N2092" s="169"/>
      <c r="O2092" s="68" t="s">
        <v>3346</v>
      </c>
      <c r="AB2092" s="98">
        <f t="shared" si="34"/>
        <v>0</v>
      </c>
    </row>
    <row r="2093" spans="1:28" ht="13.5">
      <c r="A2093" s="717">
        <v>39</v>
      </c>
      <c r="B2093" s="144">
        <v>2050</v>
      </c>
      <c r="C2093" s="351" t="s">
        <v>3320</v>
      </c>
      <c r="D2093" s="993" t="s">
        <v>3519</v>
      </c>
      <c r="E2093" s="212" t="s">
        <v>1240</v>
      </c>
      <c r="F2093" s="414">
        <v>2</v>
      </c>
      <c r="G2093" s="169" t="s">
        <v>3403</v>
      </c>
      <c r="H2093" s="169" t="s">
        <v>1675</v>
      </c>
      <c r="I2093" s="46">
        <v>17</v>
      </c>
      <c r="J2093" s="167" t="s">
        <v>3520</v>
      </c>
      <c r="K2093" s="169" t="s">
        <v>3521</v>
      </c>
      <c r="L2093" s="313" t="s">
        <v>3522</v>
      </c>
      <c r="M2093" s="2">
        <v>17</v>
      </c>
      <c r="N2093" s="46">
        <v>58.86</v>
      </c>
      <c r="O2093" s="68" t="s">
        <v>3346</v>
      </c>
      <c r="AB2093" s="98">
        <f t="shared" si="34"/>
        <v>-24.86</v>
      </c>
    </row>
    <row r="2094" spans="1:28" ht="13.5">
      <c r="A2094" s="717"/>
      <c r="B2094" s="144">
        <v>2051</v>
      </c>
      <c r="C2094" s="351" t="s">
        <v>3320</v>
      </c>
      <c r="D2094" s="993"/>
      <c r="E2094" s="212" t="s">
        <v>3523</v>
      </c>
      <c r="F2094" s="414">
        <v>2</v>
      </c>
      <c r="G2094" s="169" t="s">
        <v>3403</v>
      </c>
      <c r="H2094" s="169"/>
      <c r="I2094" s="46"/>
      <c r="J2094" s="167"/>
      <c r="K2094" s="169"/>
      <c r="L2094" s="46"/>
      <c r="N2094" s="46"/>
      <c r="O2094" s="68" t="s">
        <v>3346</v>
      </c>
      <c r="AB2094" s="98">
        <f t="shared" si="34"/>
        <v>0</v>
      </c>
    </row>
    <row r="2095" spans="1:28" ht="36">
      <c r="A2095" s="825">
        <v>40</v>
      </c>
      <c r="B2095" s="144">
        <v>2052</v>
      </c>
      <c r="C2095" s="351" t="s">
        <v>3320</v>
      </c>
      <c r="D2095" s="826" t="s">
        <v>3524</v>
      </c>
      <c r="E2095" s="573" t="s">
        <v>3525</v>
      </c>
      <c r="F2095" s="182">
        <v>4</v>
      </c>
      <c r="G2095" s="373" t="s">
        <v>3342</v>
      </c>
      <c r="H2095" s="710" t="s">
        <v>1544</v>
      </c>
      <c r="I2095" s="373">
        <v>8.5</v>
      </c>
      <c r="J2095" s="369" t="s">
        <v>3526</v>
      </c>
      <c r="K2095" s="373" t="s">
        <v>3527</v>
      </c>
      <c r="L2095" s="369" t="s">
        <v>3528</v>
      </c>
      <c r="M2095" s="795">
        <v>6.97</v>
      </c>
      <c r="N2095" s="373">
        <v>13.95</v>
      </c>
      <c r="O2095" s="820" t="s">
        <v>3346</v>
      </c>
      <c r="W2095" t="s">
        <v>3529</v>
      </c>
      <c r="AB2095" s="98">
        <f t="shared" si="34"/>
        <v>-0.009999999999999787</v>
      </c>
    </row>
    <row r="2096" spans="1:28" ht="13.5">
      <c r="A2096" s="979">
        <v>41</v>
      </c>
      <c r="B2096" s="144">
        <v>2053</v>
      </c>
      <c r="C2096" s="351" t="s">
        <v>3320</v>
      </c>
      <c r="D2096" s="993" t="s">
        <v>3530</v>
      </c>
      <c r="E2096" s="212" t="s">
        <v>3531</v>
      </c>
      <c r="F2096" s="414">
        <v>8</v>
      </c>
      <c r="G2096" s="414" t="s">
        <v>3327</v>
      </c>
      <c r="H2096" s="169">
        <v>2018.5</v>
      </c>
      <c r="I2096" s="169">
        <v>19.5</v>
      </c>
      <c r="J2096" s="46" t="s">
        <v>3532</v>
      </c>
      <c r="K2096" s="414" t="s">
        <v>3533</v>
      </c>
      <c r="L2096" s="46" t="s">
        <v>3534</v>
      </c>
      <c r="M2096" s="414">
        <v>19.5</v>
      </c>
      <c r="N2096" s="169">
        <v>142</v>
      </c>
      <c r="O2096" s="169" t="s">
        <v>293</v>
      </c>
      <c r="AB2096" s="98">
        <f t="shared" si="34"/>
        <v>-103</v>
      </c>
    </row>
    <row r="2097" spans="1:28" ht="13.5" customHeight="1">
      <c r="A2097" s="979">
        <v>43</v>
      </c>
      <c r="B2097" s="144">
        <v>2054</v>
      </c>
      <c r="C2097" s="351" t="s">
        <v>3320</v>
      </c>
      <c r="D2097" t="s">
        <v>3535</v>
      </c>
      <c r="E2097" s="212" t="s">
        <v>466</v>
      </c>
      <c r="F2097" s="414">
        <v>1</v>
      </c>
      <c r="G2097" s="144" t="s">
        <v>1943</v>
      </c>
      <c r="H2097" s="169" t="s">
        <v>2667</v>
      </c>
      <c r="I2097" s="46">
        <v>6</v>
      </c>
      <c r="J2097" s="167" t="s">
        <v>3536</v>
      </c>
      <c r="K2097" s="169" t="s">
        <v>3537</v>
      </c>
      <c r="L2097" s="167" t="s">
        <v>3538</v>
      </c>
      <c r="M2097" s="2">
        <v>6</v>
      </c>
      <c r="N2097" s="169">
        <v>39.2</v>
      </c>
      <c r="O2097" s="68" t="s">
        <v>293</v>
      </c>
      <c r="AB2097" s="98">
        <f aca="true" t="shared" si="35" ref="AB2097:AB2102">M2097*2-N2097</f>
        <v>-27.200000000000003</v>
      </c>
    </row>
    <row r="2098" spans="1:28" ht="36">
      <c r="A2098" s="979">
        <v>44</v>
      </c>
      <c r="B2098" s="144">
        <v>2055</v>
      </c>
      <c r="C2098" s="351" t="s">
        <v>3320</v>
      </c>
      <c r="D2098" t="s">
        <v>3539</v>
      </c>
      <c r="E2098" s="212" t="s">
        <v>466</v>
      </c>
      <c r="F2098" s="414">
        <v>1</v>
      </c>
      <c r="G2098" s="144" t="s">
        <v>3540</v>
      </c>
      <c r="H2098" s="169" t="s">
        <v>3541</v>
      </c>
      <c r="I2098" s="414">
        <v>6</v>
      </c>
      <c r="J2098" s="167" t="s">
        <v>3542</v>
      </c>
      <c r="K2098" s="169" t="s">
        <v>3543</v>
      </c>
      <c r="L2098" s="167" t="s">
        <v>3544</v>
      </c>
      <c r="M2098" s="414">
        <v>6</v>
      </c>
      <c r="N2098" s="169">
        <v>34</v>
      </c>
      <c r="O2098" s="68" t="s">
        <v>293</v>
      </c>
      <c r="Z2098">
        <f>SUM(F2074:F2098)</f>
        <v>55.620000000000005</v>
      </c>
      <c r="AB2098" s="98">
        <f t="shared" si="35"/>
        <v>-22</v>
      </c>
    </row>
    <row r="2099" spans="1:28" ht="36">
      <c r="A2099" s="979">
        <v>45</v>
      </c>
      <c r="B2099" s="144">
        <v>2056</v>
      </c>
      <c r="C2099" s="351" t="s">
        <v>3320</v>
      </c>
      <c r="D2099" s="363" t="s">
        <v>3545</v>
      </c>
      <c r="E2099" s="212" t="s">
        <v>3546</v>
      </c>
      <c r="F2099" s="414">
        <v>0.5</v>
      </c>
      <c r="G2099" s="144" t="s">
        <v>1926</v>
      </c>
      <c r="H2099" s="169" t="s">
        <v>3547</v>
      </c>
      <c r="I2099" s="414">
        <v>3</v>
      </c>
      <c r="J2099" s="167" t="s">
        <v>3548</v>
      </c>
      <c r="K2099" s="169" t="s">
        <v>3549</v>
      </c>
      <c r="L2099" s="167">
        <v>13661895682</v>
      </c>
      <c r="M2099" s="414">
        <v>3</v>
      </c>
      <c r="N2099" s="169">
        <v>7.3</v>
      </c>
      <c r="O2099" s="68" t="s">
        <v>293</v>
      </c>
      <c r="AB2099" s="98">
        <f t="shared" si="35"/>
        <v>-1.2999999999999998</v>
      </c>
    </row>
    <row r="2100" spans="1:28" ht="13.5">
      <c r="A2100" s="825">
        <v>46</v>
      </c>
      <c r="B2100" s="144">
        <v>2057</v>
      </c>
      <c r="C2100" s="351" t="s">
        <v>3320</v>
      </c>
      <c r="D2100" s="826" t="s">
        <v>3550</v>
      </c>
      <c r="E2100" s="573" t="s">
        <v>3551</v>
      </c>
      <c r="F2100" s="182">
        <v>2</v>
      </c>
      <c r="G2100" s="373" t="s">
        <v>3552</v>
      </c>
      <c r="H2100" t="s">
        <v>3553</v>
      </c>
      <c r="I2100" s="46">
        <v>17</v>
      </c>
      <c r="J2100" s="191" t="s">
        <v>3554</v>
      </c>
      <c r="K2100" s="46" t="s">
        <v>3555</v>
      </c>
      <c r="L2100" s="191" t="s">
        <v>3556</v>
      </c>
      <c r="M2100" s="2">
        <v>5.7</v>
      </c>
      <c r="N2100" s="46">
        <v>11.4</v>
      </c>
      <c r="O2100" s="820" t="s">
        <v>293</v>
      </c>
      <c r="W2100" t="s">
        <v>3557</v>
      </c>
      <c r="AB2100" s="98">
        <f t="shared" si="35"/>
        <v>0</v>
      </c>
    </row>
    <row r="2101" spans="1:28" ht="13.5">
      <c r="A2101" s="825"/>
      <c r="B2101" s="144">
        <v>2058</v>
      </c>
      <c r="C2101" s="351" t="s">
        <v>3320</v>
      </c>
      <c r="D2101" s="826"/>
      <c r="E2101" s="573" t="s">
        <v>3558</v>
      </c>
      <c r="F2101" s="182">
        <v>2</v>
      </c>
      <c r="G2101" s="373" t="s">
        <v>3559</v>
      </c>
      <c r="H2101"/>
      <c r="I2101" s="46"/>
      <c r="J2101" s="191" t="s">
        <v>3554</v>
      </c>
      <c r="K2101" s="46" t="s">
        <v>3560</v>
      </c>
      <c r="L2101" s="46">
        <v>13816993755</v>
      </c>
      <c r="N2101" s="46"/>
      <c r="O2101" s="820" t="s">
        <v>293</v>
      </c>
      <c r="AB2101" s="98">
        <f t="shared" si="35"/>
        <v>0</v>
      </c>
    </row>
    <row r="2102" spans="1:28" ht="48">
      <c r="A2102" s="994">
        <v>47</v>
      </c>
      <c r="B2102" s="144">
        <v>2059</v>
      </c>
      <c r="C2102" s="351" t="s">
        <v>3320</v>
      </c>
      <c r="D2102" s="995" t="s">
        <v>3561</v>
      </c>
      <c r="E2102" s="881" t="s">
        <v>493</v>
      </c>
      <c r="F2102" s="182">
        <v>1</v>
      </c>
      <c r="G2102" t="s">
        <v>3403</v>
      </c>
      <c r="H2102" t="s">
        <v>1524</v>
      </c>
      <c r="I2102" s="880">
        <v>6</v>
      </c>
      <c r="J2102" s="895" t="s">
        <v>3562</v>
      </c>
      <c r="K2102" s="880" t="s">
        <v>3563</v>
      </c>
      <c r="L2102" s="895" t="s">
        <v>3564</v>
      </c>
      <c r="M2102" s="997">
        <v>6</v>
      </c>
      <c r="N2102" s="880">
        <v>15.5</v>
      </c>
      <c r="O2102" s="991" t="s">
        <v>3346</v>
      </c>
      <c r="W2102" t="s">
        <v>3565</v>
      </c>
      <c r="AB2102" s="98">
        <f t="shared" si="35"/>
        <v>-3.5</v>
      </c>
    </row>
    <row r="2103" spans="1:28" ht="48">
      <c r="A2103" s="979">
        <v>49</v>
      </c>
      <c r="B2103" s="144">
        <v>2060</v>
      </c>
      <c r="C2103" s="351" t="s">
        <v>3320</v>
      </c>
      <c r="D2103" s="363" t="s">
        <v>3566</v>
      </c>
      <c r="E2103" s="212" t="s">
        <v>3567</v>
      </c>
      <c r="F2103" s="414">
        <v>1</v>
      </c>
      <c r="G2103" s="169" t="s">
        <v>3327</v>
      </c>
      <c r="H2103" s="414" t="s">
        <v>1763</v>
      </c>
      <c r="I2103" s="144">
        <v>6</v>
      </c>
      <c r="J2103" s="313" t="s">
        <v>3568</v>
      </c>
      <c r="K2103" s="144" t="s">
        <v>3569</v>
      </c>
      <c r="L2103" s="313" t="s">
        <v>3570</v>
      </c>
      <c r="M2103" s="414">
        <v>6</v>
      </c>
      <c r="N2103" s="144">
        <v>17.38</v>
      </c>
      <c r="O2103" s="68" t="s">
        <v>293</v>
      </c>
      <c r="AB2103" s="98">
        <f aca="true" t="shared" si="36" ref="AB2103:AB2119">M2103*2-N2103</f>
        <v>-5.379999999999999</v>
      </c>
    </row>
    <row r="2104" spans="1:28" ht="24">
      <c r="A2104" s="717">
        <v>50</v>
      </c>
      <c r="B2104" s="144">
        <v>2061</v>
      </c>
      <c r="C2104" s="351" t="s">
        <v>3320</v>
      </c>
      <c r="D2104" s="363" t="s">
        <v>3571</v>
      </c>
      <c r="E2104" s="211" t="s">
        <v>3572</v>
      </c>
      <c r="F2104" s="414">
        <v>2</v>
      </c>
      <c r="G2104" s="169" t="s">
        <v>1918</v>
      </c>
      <c r="H2104" t="s">
        <v>1558</v>
      </c>
      <c r="I2104" s="144">
        <v>25.5</v>
      </c>
      <c r="J2104" s="313" t="s">
        <v>3573</v>
      </c>
      <c r="K2104" s="46" t="s">
        <v>3574</v>
      </c>
      <c r="L2104" s="313">
        <v>13918876303</v>
      </c>
      <c r="M2104" s="2">
        <v>25.5</v>
      </c>
      <c r="N2104" s="46">
        <v>145</v>
      </c>
      <c r="O2104" s="68" t="s">
        <v>293</v>
      </c>
      <c r="W2104" t="s">
        <v>3575</v>
      </c>
      <c r="AB2104" s="98">
        <f t="shared" si="36"/>
        <v>-94</v>
      </c>
    </row>
    <row r="2105" spans="1:28" ht="24">
      <c r="A2105" s="717"/>
      <c r="B2105" s="144">
        <v>2062</v>
      </c>
      <c r="C2105" s="351" t="s">
        <v>3320</v>
      </c>
      <c r="D2105" s="363"/>
      <c r="E2105" s="211" t="s">
        <v>3576</v>
      </c>
      <c r="F2105" s="414">
        <v>2</v>
      </c>
      <c r="G2105" s="169" t="s">
        <v>1918</v>
      </c>
      <c r="H2105"/>
      <c r="I2105" s="144"/>
      <c r="J2105" s="313"/>
      <c r="K2105" s="46"/>
      <c r="L2105" s="46"/>
      <c r="N2105" s="46"/>
      <c r="O2105" s="68" t="s">
        <v>293</v>
      </c>
      <c r="AB2105" s="98">
        <f t="shared" si="36"/>
        <v>0</v>
      </c>
    </row>
    <row r="2106" spans="1:28" ht="24">
      <c r="A2106" s="717"/>
      <c r="B2106" s="144">
        <v>2063</v>
      </c>
      <c r="C2106" s="351" t="s">
        <v>3320</v>
      </c>
      <c r="D2106" s="363"/>
      <c r="E2106" s="931" t="s">
        <v>3576</v>
      </c>
      <c r="F2106" s="2">
        <v>2</v>
      </c>
      <c r="G2106" t="s">
        <v>3577</v>
      </c>
      <c r="H2106"/>
      <c r="I2106" s="939"/>
      <c r="J2106" s="313"/>
      <c r="K2106" s="46"/>
      <c r="L2106" s="46"/>
      <c r="N2106" s="46"/>
      <c r="O2106" s="998" t="s">
        <v>293</v>
      </c>
      <c r="AB2106" s="98">
        <f t="shared" si="36"/>
        <v>0</v>
      </c>
    </row>
    <row r="2107" spans="1:28" ht="13.5">
      <c r="A2107" s="717">
        <v>52</v>
      </c>
      <c r="B2107" s="144">
        <v>2064</v>
      </c>
      <c r="C2107" s="351" t="s">
        <v>3320</v>
      </c>
      <c r="D2107" s="363" t="s">
        <v>3578</v>
      </c>
      <c r="E2107" s="351" t="s">
        <v>3579</v>
      </c>
      <c r="F2107" s="414">
        <v>2.65</v>
      </c>
      <c r="G2107" s="167" t="s">
        <v>3342</v>
      </c>
      <c r="H2107" s="167" t="s">
        <v>1013</v>
      </c>
      <c r="I2107" s="46">
        <v>27.05</v>
      </c>
      <c r="J2107" s="167" t="s">
        <v>3580</v>
      </c>
      <c r="K2107" s="167" t="s">
        <v>3581</v>
      </c>
      <c r="L2107" s="167">
        <v>13795365676</v>
      </c>
      <c r="M2107" s="2">
        <v>27.05</v>
      </c>
      <c r="N2107" s="46">
        <v>118</v>
      </c>
      <c r="O2107" s="68" t="s">
        <v>3346</v>
      </c>
      <c r="W2107" t="s">
        <v>3582</v>
      </c>
      <c r="AB2107" s="98">
        <f t="shared" si="36"/>
        <v>-63.9</v>
      </c>
    </row>
    <row r="2108" spans="1:28" ht="13.5">
      <c r="A2108" s="717"/>
      <c r="B2108" s="144">
        <v>2065</v>
      </c>
      <c r="C2108" s="351" t="s">
        <v>3320</v>
      </c>
      <c r="D2108" s="363"/>
      <c r="E2108" s="351" t="s">
        <v>3579</v>
      </c>
      <c r="F2108" s="414">
        <v>2.65</v>
      </c>
      <c r="G2108" s="167"/>
      <c r="H2108" s="167"/>
      <c r="I2108" s="46"/>
      <c r="J2108" s="167"/>
      <c r="K2108" s="167"/>
      <c r="L2108" s="167"/>
      <c r="N2108" s="46"/>
      <c r="O2108" s="68" t="s">
        <v>3346</v>
      </c>
      <c r="AB2108" s="98">
        <f t="shared" si="36"/>
        <v>0</v>
      </c>
    </row>
    <row r="2109" spans="1:28" ht="13.5">
      <c r="A2109" s="717"/>
      <c r="B2109" s="144">
        <v>2066</v>
      </c>
      <c r="C2109" s="351" t="s">
        <v>3320</v>
      </c>
      <c r="D2109" s="363"/>
      <c r="E2109" s="351" t="s">
        <v>3583</v>
      </c>
      <c r="F2109" s="414">
        <v>1.32</v>
      </c>
      <c r="G2109" s="167"/>
      <c r="H2109" s="167"/>
      <c r="I2109" s="46"/>
      <c r="J2109" s="167"/>
      <c r="K2109" s="167"/>
      <c r="L2109" s="167"/>
      <c r="N2109" s="46"/>
      <c r="O2109" s="68" t="s">
        <v>3346</v>
      </c>
      <c r="AB2109" s="98">
        <f t="shared" si="36"/>
        <v>0</v>
      </c>
    </row>
    <row r="2110" spans="1:28" ht="24">
      <c r="A2110" s="979">
        <v>53</v>
      </c>
      <c r="B2110" s="144">
        <v>2067</v>
      </c>
      <c r="C2110" s="351" t="s">
        <v>3320</v>
      </c>
      <c r="D2110" s="993" t="s">
        <v>3584</v>
      </c>
      <c r="E2110" s="211" t="s">
        <v>3585</v>
      </c>
      <c r="F2110" s="414">
        <v>2</v>
      </c>
      <c r="G2110" s="169" t="s">
        <v>3342</v>
      </c>
      <c r="H2110" s="169" t="s">
        <v>3586</v>
      </c>
      <c r="I2110" s="169">
        <v>42.5</v>
      </c>
      <c r="J2110" s="167" t="s">
        <v>3587</v>
      </c>
      <c r="K2110" s="169" t="s">
        <v>3588</v>
      </c>
      <c r="L2110" s="167" t="s">
        <v>3589</v>
      </c>
      <c r="M2110" s="169">
        <v>42.5</v>
      </c>
      <c r="N2110" s="169">
        <v>110</v>
      </c>
      <c r="O2110" s="68" t="s">
        <v>3346</v>
      </c>
      <c r="AB2110" s="98">
        <f t="shared" si="36"/>
        <v>-25</v>
      </c>
    </row>
    <row r="2111" spans="1:28" ht="13.5">
      <c r="A2111" s="979"/>
      <c r="B2111" s="144">
        <v>2068</v>
      </c>
      <c r="C2111" s="351" t="s">
        <v>3320</v>
      </c>
      <c r="D2111" s="993"/>
      <c r="E2111" s="212" t="s">
        <v>3590</v>
      </c>
      <c r="F2111" s="414">
        <v>2</v>
      </c>
      <c r="G2111" s="169"/>
      <c r="H2111" s="169"/>
      <c r="I2111" s="169"/>
      <c r="J2111" s="167"/>
      <c r="K2111" s="169"/>
      <c r="L2111" s="169"/>
      <c r="M2111" s="169"/>
      <c r="N2111" s="169"/>
      <c r="O2111" s="68" t="s">
        <v>3346</v>
      </c>
      <c r="AB2111" s="98">
        <f t="shared" si="36"/>
        <v>0</v>
      </c>
    </row>
    <row r="2112" spans="1:28" ht="13.5">
      <c r="A2112" s="979"/>
      <c r="B2112" s="144">
        <v>2069</v>
      </c>
      <c r="C2112" s="351" t="s">
        <v>3320</v>
      </c>
      <c r="D2112" s="993"/>
      <c r="E2112" s="212" t="s">
        <v>3590</v>
      </c>
      <c r="F2112" s="414">
        <v>2</v>
      </c>
      <c r="G2112" s="169"/>
      <c r="H2112" s="169"/>
      <c r="I2112" s="169"/>
      <c r="J2112" s="167"/>
      <c r="K2112" s="169"/>
      <c r="L2112" s="169"/>
      <c r="M2112" s="169"/>
      <c r="N2112" s="169"/>
      <c r="O2112" s="68" t="s">
        <v>3346</v>
      </c>
      <c r="AB2112" s="98">
        <f t="shared" si="36"/>
        <v>0</v>
      </c>
    </row>
    <row r="2113" spans="1:28" ht="13.5">
      <c r="A2113" s="979"/>
      <c r="B2113" s="144">
        <v>2070</v>
      </c>
      <c r="C2113" s="351" t="s">
        <v>3320</v>
      </c>
      <c r="D2113" s="993"/>
      <c r="E2113" s="212" t="s">
        <v>3590</v>
      </c>
      <c r="F2113" s="414">
        <v>2</v>
      </c>
      <c r="G2113" s="169"/>
      <c r="H2113" s="169"/>
      <c r="I2113" s="169"/>
      <c r="J2113" s="167"/>
      <c r="K2113" s="169"/>
      <c r="L2113" s="169"/>
      <c r="M2113" s="169"/>
      <c r="N2113" s="169"/>
      <c r="O2113" s="68" t="s">
        <v>3346</v>
      </c>
      <c r="AB2113" s="98">
        <f t="shared" si="36"/>
        <v>0</v>
      </c>
    </row>
    <row r="2114" spans="1:28" ht="13.5">
      <c r="A2114" s="979"/>
      <c r="B2114" s="144">
        <v>2071</v>
      </c>
      <c r="C2114" s="351" t="s">
        <v>3320</v>
      </c>
      <c r="D2114" s="993"/>
      <c r="E2114" s="212" t="s">
        <v>3590</v>
      </c>
      <c r="F2114" s="414">
        <v>2</v>
      </c>
      <c r="G2114" s="169"/>
      <c r="H2114" s="169"/>
      <c r="I2114" s="169"/>
      <c r="J2114" s="167"/>
      <c r="K2114" s="169"/>
      <c r="L2114" s="169"/>
      <c r="M2114" s="169"/>
      <c r="N2114" s="169"/>
      <c r="O2114" s="68" t="s">
        <v>3346</v>
      </c>
      <c r="AB2114" s="98">
        <f t="shared" si="36"/>
        <v>0</v>
      </c>
    </row>
    <row r="2115" spans="1:28" ht="24">
      <c r="A2115" s="979">
        <v>54</v>
      </c>
      <c r="B2115" s="144">
        <v>2072</v>
      </c>
      <c r="C2115" s="351" t="s">
        <v>3320</v>
      </c>
      <c r="D2115" s="312" t="s">
        <v>3591</v>
      </c>
      <c r="E2115" s="212" t="s">
        <v>2730</v>
      </c>
      <c r="F2115" s="414">
        <v>0.5</v>
      </c>
      <c r="G2115" s="169" t="s">
        <v>437</v>
      </c>
      <c r="H2115" s="750">
        <v>2019.7</v>
      </c>
      <c r="I2115" s="414">
        <v>3</v>
      </c>
      <c r="J2115" s="313" t="s">
        <v>3592</v>
      </c>
      <c r="K2115" s="169" t="s">
        <v>3593</v>
      </c>
      <c r="L2115" s="313" t="s">
        <v>3594</v>
      </c>
      <c r="M2115" s="414">
        <v>3</v>
      </c>
      <c r="N2115" s="169">
        <v>8.21</v>
      </c>
      <c r="O2115" s="68" t="s">
        <v>293</v>
      </c>
      <c r="AB2115" s="98">
        <f t="shared" si="36"/>
        <v>-2.210000000000001</v>
      </c>
    </row>
    <row r="2116" spans="1:28" ht="24">
      <c r="A2116" s="979">
        <v>55</v>
      </c>
      <c r="B2116" s="144">
        <v>2073</v>
      </c>
      <c r="C2116" s="351" t="s">
        <v>3320</v>
      </c>
      <c r="D2116" s="993" t="s">
        <v>3595</v>
      </c>
      <c r="E2116" s="212" t="s">
        <v>3596</v>
      </c>
      <c r="F2116" s="182">
        <v>2</v>
      </c>
      <c r="G2116" s="169" t="s">
        <v>437</v>
      </c>
      <c r="H2116" s="750" t="s">
        <v>2313</v>
      </c>
      <c r="I2116" s="414">
        <v>8.5</v>
      </c>
      <c r="J2116" s="167" t="s">
        <v>3597</v>
      </c>
      <c r="K2116" s="169" t="s">
        <v>3598</v>
      </c>
      <c r="L2116" s="167" t="s">
        <v>3599</v>
      </c>
      <c r="M2116" s="414">
        <v>8.5</v>
      </c>
      <c r="N2116" s="169">
        <v>17</v>
      </c>
      <c r="O2116" s="68" t="s">
        <v>3346</v>
      </c>
      <c r="AB2116" s="98">
        <f t="shared" si="36"/>
        <v>0</v>
      </c>
    </row>
    <row r="2117" spans="1:28" ht="48">
      <c r="A2117" s="979">
        <v>56</v>
      </c>
      <c r="B2117" s="144">
        <v>2074</v>
      </c>
      <c r="C2117" s="351" t="s">
        <v>3320</v>
      </c>
      <c r="D2117" s="312" t="s">
        <v>3600</v>
      </c>
      <c r="E2117" s="212" t="s">
        <v>3601</v>
      </c>
      <c r="F2117" s="414">
        <v>1.5</v>
      </c>
      <c r="G2117" s="169" t="s">
        <v>35</v>
      </c>
      <c r="H2117" s="750" t="s">
        <v>1416</v>
      </c>
      <c r="I2117" s="414">
        <v>7.25</v>
      </c>
      <c r="J2117" s="313" t="s">
        <v>3602</v>
      </c>
      <c r="K2117" s="173" t="s">
        <v>3603</v>
      </c>
      <c r="L2117" s="171" t="s">
        <v>3604</v>
      </c>
      <c r="M2117" s="414">
        <v>7.25</v>
      </c>
      <c r="N2117" s="169">
        <v>14.5</v>
      </c>
      <c r="O2117" s="68" t="s">
        <v>3346</v>
      </c>
      <c r="Z2117" s="1002">
        <f>SUM(F2099:F2117)</f>
        <v>33.120000000000005</v>
      </c>
      <c r="AB2117" s="98">
        <f t="shared" si="36"/>
        <v>0</v>
      </c>
    </row>
    <row r="2118" spans="1:28" ht="24">
      <c r="A2118" s="979">
        <v>57</v>
      </c>
      <c r="B2118" s="144">
        <v>2075</v>
      </c>
      <c r="C2118" s="351" t="s">
        <v>3320</v>
      </c>
      <c r="D2118" s="312" t="s">
        <v>3605</v>
      </c>
      <c r="E2118" s="212" t="s">
        <v>3606</v>
      </c>
      <c r="F2118" s="414">
        <v>1</v>
      </c>
      <c r="G2118" s="169" t="s">
        <v>437</v>
      </c>
      <c r="H2118" s="750" t="s">
        <v>2313</v>
      </c>
      <c r="I2118" s="414">
        <v>6</v>
      </c>
      <c r="J2118" s="313" t="s">
        <v>3607</v>
      </c>
      <c r="K2118" s="169" t="s">
        <v>3608</v>
      </c>
      <c r="L2118" s="169">
        <v>13585959530</v>
      </c>
      <c r="M2118" s="864">
        <v>12</v>
      </c>
      <c r="N2118" s="169">
        <v>28.98</v>
      </c>
      <c r="O2118" s="68" t="s">
        <v>293</v>
      </c>
      <c r="W2118" t="s">
        <v>3609</v>
      </c>
      <c r="AB2118" s="98">
        <f t="shared" si="36"/>
        <v>-4.98</v>
      </c>
    </row>
    <row r="2119" spans="1:28" ht="24">
      <c r="A2119" s="979">
        <v>146</v>
      </c>
      <c r="B2119" s="144">
        <v>2076</v>
      </c>
      <c r="C2119" s="351" t="s">
        <v>3320</v>
      </c>
      <c r="D2119" s="363"/>
      <c r="E2119" s="212" t="s">
        <v>3606</v>
      </c>
      <c r="F2119" s="414">
        <v>1</v>
      </c>
      <c r="G2119" s="169" t="s">
        <v>1943</v>
      </c>
      <c r="H2119" s="750" t="s">
        <v>1763</v>
      </c>
      <c r="I2119" s="414">
        <v>6</v>
      </c>
      <c r="J2119" s="313" t="s">
        <v>3610</v>
      </c>
      <c r="K2119" s="169"/>
      <c r="L2119" s="169">
        <v>13585959530</v>
      </c>
      <c r="M2119" s="238"/>
      <c r="N2119" s="169"/>
      <c r="O2119" s="68" t="s">
        <v>3346</v>
      </c>
      <c r="AB2119" s="98">
        <f t="shared" si="36"/>
        <v>0</v>
      </c>
    </row>
    <row r="2120" spans="1:28" ht="24">
      <c r="A2120" s="979">
        <v>59</v>
      </c>
      <c r="B2120" s="144">
        <v>2077</v>
      </c>
      <c r="C2120" s="351" t="s">
        <v>3320</v>
      </c>
      <c r="D2120" s="993" t="s">
        <v>3611</v>
      </c>
      <c r="E2120" s="212" t="s">
        <v>3612</v>
      </c>
      <c r="F2120" s="414">
        <v>2</v>
      </c>
      <c r="G2120" s="144" t="s">
        <v>437</v>
      </c>
      <c r="H2120" s="169" t="s">
        <v>954</v>
      </c>
      <c r="I2120" s="414">
        <v>8.5</v>
      </c>
      <c r="J2120" s="167" t="s">
        <v>3613</v>
      </c>
      <c r="K2120" s="169" t="s">
        <v>3614</v>
      </c>
      <c r="L2120" s="167" t="s">
        <v>3615</v>
      </c>
      <c r="M2120" s="414">
        <v>8.5</v>
      </c>
      <c r="N2120" s="46">
        <v>17</v>
      </c>
      <c r="O2120" s="68" t="s">
        <v>293</v>
      </c>
      <c r="AB2120" s="98">
        <f aca="true" t="shared" si="37" ref="AB2120:AB2126">M2120*2-N2120</f>
        <v>0</v>
      </c>
    </row>
    <row r="2121" spans="1:28" ht="24">
      <c r="A2121" s="979">
        <v>60</v>
      </c>
      <c r="B2121" s="144">
        <v>2078</v>
      </c>
      <c r="C2121" s="351" t="s">
        <v>3320</v>
      </c>
      <c r="D2121" s="993" t="s">
        <v>3616</v>
      </c>
      <c r="E2121" s="212" t="s">
        <v>3617</v>
      </c>
      <c r="F2121" s="414">
        <v>1.5</v>
      </c>
      <c r="G2121" s="144" t="s">
        <v>3327</v>
      </c>
      <c r="H2121" s="169" t="s">
        <v>3618</v>
      </c>
      <c r="I2121" s="414">
        <v>7.25</v>
      </c>
      <c r="J2121" s="167" t="s">
        <v>3619</v>
      </c>
      <c r="K2121" s="169" t="s">
        <v>3620</v>
      </c>
      <c r="L2121" s="167">
        <v>13641792282</v>
      </c>
      <c r="M2121" s="414">
        <v>7.25</v>
      </c>
      <c r="N2121" s="144">
        <v>14.5</v>
      </c>
      <c r="O2121" s="68" t="s">
        <v>293</v>
      </c>
      <c r="AB2121" s="98">
        <f t="shared" si="37"/>
        <v>0</v>
      </c>
    </row>
    <row r="2122" spans="1:28" ht="13.5">
      <c r="A2122" s="979">
        <v>62</v>
      </c>
      <c r="B2122" s="144">
        <v>2079</v>
      </c>
      <c r="C2122" s="351" t="s">
        <v>3320</v>
      </c>
      <c r="D2122" s="993" t="s">
        <v>3621</v>
      </c>
      <c r="E2122" s="212" t="s">
        <v>1142</v>
      </c>
      <c r="F2122" s="414">
        <v>2</v>
      </c>
      <c r="G2122" s="167" t="s">
        <v>3622</v>
      </c>
      <c r="H2122" s="167" t="s">
        <v>1022</v>
      </c>
      <c r="I2122" s="167">
        <v>11.5</v>
      </c>
      <c r="J2122" s="167" t="s">
        <v>3623</v>
      </c>
      <c r="K2122" s="167" t="s">
        <v>3624</v>
      </c>
      <c r="L2122" s="167" t="s">
        <v>3625</v>
      </c>
      <c r="M2122" s="167">
        <v>11.5</v>
      </c>
      <c r="N2122" s="167">
        <v>64.13</v>
      </c>
      <c r="O2122" s="68" t="s">
        <v>293</v>
      </c>
      <c r="W2122" t="s">
        <v>3626</v>
      </c>
      <c r="AB2122" s="98">
        <f t="shared" si="37"/>
        <v>-41.129999999999995</v>
      </c>
    </row>
    <row r="2123" spans="1:28" ht="13.5">
      <c r="A2123" s="979"/>
      <c r="B2123" s="144">
        <v>2080</v>
      </c>
      <c r="C2123" s="351" t="s">
        <v>3320</v>
      </c>
      <c r="D2123" s="993"/>
      <c r="E2123" s="212" t="s">
        <v>3627</v>
      </c>
      <c r="F2123" s="414">
        <v>0.5</v>
      </c>
      <c r="G2123" s="169"/>
      <c r="H2123" s="169"/>
      <c r="I2123" s="169"/>
      <c r="J2123" s="167"/>
      <c r="K2123" s="169"/>
      <c r="L2123" s="169"/>
      <c r="M2123" s="169"/>
      <c r="N2123" s="169"/>
      <c r="O2123" s="68" t="s">
        <v>293</v>
      </c>
      <c r="AB2123" s="98">
        <f t="shared" si="37"/>
        <v>0</v>
      </c>
    </row>
    <row r="2124" spans="1:28" ht="13.5">
      <c r="A2124" s="979">
        <v>63</v>
      </c>
      <c r="B2124" s="144">
        <v>2081</v>
      </c>
      <c r="C2124" s="351" t="s">
        <v>3320</v>
      </c>
      <c r="D2124" s="993" t="s">
        <v>3628</v>
      </c>
      <c r="E2124" s="212" t="s">
        <v>3402</v>
      </c>
      <c r="F2124" s="414">
        <v>2</v>
      </c>
      <c r="G2124" s="144" t="s">
        <v>3342</v>
      </c>
      <c r="H2124" s="167" t="s">
        <v>1735</v>
      </c>
      <c r="I2124" s="167">
        <v>11.5</v>
      </c>
      <c r="J2124" s="167" t="s">
        <v>3629</v>
      </c>
      <c r="K2124" s="167" t="s">
        <v>3630</v>
      </c>
      <c r="L2124" s="167" t="s">
        <v>3631</v>
      </c>
      <c r="M2124" s="167">
        <v>11.5</v>
      </c>
      <c r="N2124" s="167">
        <v>23</v>
      </c>
      <c r="O2124" s="68" t="s">
        <v>293</v>
      </c>
      <c r="AB2124" s="98">
        <f t="shared" si="37"/>
        <v>0</v>
      </c>
    </row>
    <row r="2125" spans="1:28" ht="13.5">
      <c r="A2125" s="979"/>
      <c r="B2125" s="144">
        <v>2082</v>
      </c>
      <c r="C2125" s="351" t="s">
        <v>3320</v>
      </c>
      <c r="D2125" s="993"/>
      <c r="E2125" s="212" t="s">
        <v>3632</v>
      </c>
      <c r="F2125" s="414">
        <v>0.5</v>
      </c>
      <c r="G2125" s="144" t="s">
        <v>437</v>
      </c>
      <c r="H2125" s="169"/>
      <c r="I2125" s="169"/>
      <c r="J2125" s="167"/>
      <c r="K2125" s="169"/>
      <c r="L2125" s="169"/>
      <c r="M2125" s="169"/>
      <c r="N2125" s="169"/>
      <c r="O2125" s="68" t="s">
        <v>293</v>
      </c>
      <c r="AB2125" s="98">
        <f t="shared" si="37"/>
        <v>0</v>
      </c>
    </row>
    <row r="2126" spans="1:28" ht="24">
      <c r="A2126" s="717">
        <v>64</v>
      </c>
      <c r="B2126" s="144">
        <v>2083</v>
      </c>
      <c r="C2126" s="351" t="s">
        <v>3320</v>
      </c>
      <c r="D2126" s="993" t="s">
        <v>3633</v>
      </c>
      <c r="E2126" s="351" t="s">
        <v>580</v>
      </c>
      <c r="F2126" s="182">
        <v>1</v>
      </c>
      <c r="G2126" s="169" t="s">
        <v>35</v>
      </c>
      <c r="H2126" s="750" t="s">
        <v>3634</v>
      </c>
      <c r="I2126" s="414">
        <v>6</v>
      </c>
      <c r="J2126" s="167" t="s">
        <v>3635</v>
      </c>
      <c r="K2126" s="169" t="s">
        <v>3636</v>
      </c>
      <c r="L2126" s="167" t="s">
        <v>3637</v>
      </c>
      <c r="M2126" s="414">
        <v>6</v>
      </c>
      <c r="N2126" s="169">
        <v>13.97</v>
      </c>
      <c r="O2126" s="68" t="s">
        <v>38</v>
      </c>
      <c r="AB2126" s="98">
        <f t="shared" si="37"/>
        <v>-1.9700000000000006</v>
      </c>
    </row>
    <row r="2127" spans="1:28" ht="13.5">
      <c r="A2127" s="994">
        <v>66</v>
      </c>
      <c r="B2127" s="144">
        <v>2084</v>
      </c>
      <c r="C2127" s="351" t="s">
        <v>3320</v>
      </c>
      <c r="D2127" s="995" t="s">
        <v>3638</v>
      </c>
      <c r="E2127" s="881" t="s">
        <v>3639</v>
      </c>
      <c r="F2127" s="182">
        <v>2</v>
      </c>
      <c r="G2127" t="s">
        <v>3403</v>
      </c>
      <c r="H2127" s="895" t="s">
        <v>3640</v>
      </c>
      <c r="I2127" s="46">
        <v>28</v>
      </c>
      <c r="J2127" s="895" t="s">
        <v>3641</v>
      </c>
      <c r="K2127" s="895" t="s">
        <v>3642</v>
      </c>
      <c r="L2127" s="895" t="s">
        <v>3643</v>
      </c>
      <c r="M2127" s="2">
        <v>28</v>
      </c>
      <c r="N2127" s="46">
        <v>56</v>
      </c>
      <c r="O2127" s="991" t="s">
        <v>3346</v>
      </c>
      <c r="W2127" t="s">
        <v>3644</v>
      </c>
      <c r="AB2127" s="98">
        <f aca="true" t="shared" si="38" ref="AB2127:AB2141">M2127*2-N2127</f>
        <v>0</v>
      </c>
    </row>
    <row r="2128" spans="1:28" ht="13.5">
      <c r="A2128" s="994"/>
      <c r="B2128" s="144">
        <v>2085</v>
      </c>
      <c r="C2128" s="351" t="s">
        <v>3320</v>
      </c>
      <c r="D2128" s="995"/>
      <c r="E2128" s="881" t="s">
        <v>3645</v>
      </c>
      <c r="F2128" s="182">
        <v>2.5</v>
      </c>
      <c r="G2128" t="s">
        <v>3403</v>
      </c>
      <c r="H2128" s="895"/>
      <c r="I2128" s="46"/>
      <c r="J2128" s="895"/>
      <c r="K2128" s="895"/>
      <c r="L2128" s="895"/>
      <c r="N2128" s="46"/>
      <c r="O2128" s="991" t="s">
        <v>3346</v>
      </c>
      <c r="AB2128" s="98">
        <f t="shared" si="38"/>
        <v>0</v>
      </c>
    </row>
    <row r="2129" spans="1:28" ht="13.5">
      <c r="A2129" s="994"/>
      <c r="B2129" s="144">
        <v>2086</v>
      </c>
      <c r="C2129" s="351" t="s">
        <v>3320</v>
      </c>
      <c r="D2129" s="995"/>
      <c r="E2129" s="881" t="s">
        <v>3646</v>
      </c>
      <c r="F2129" s="182">
        <v>2.5</v>
      </c>
      <c r="G2129" t="s">
        <v>3403</v>
      </c>
      <c r="H2129" s="895"/>
      <c r="I2129" s="46"/>
      <c r="J2129" s="895"/>
      <c r="K2129" s="895"/>
      <c r="L2129" s="895"/>
      <c r="N2129" s="46"/>
      <c r="O2129" s="991" t="s">
        <v>3346</v>
      </c>
      <c r="AB2129" s="98">
        <f t="shared" si="38"/>
        <v>0</v>
      </c>
    </row>
    <row r="2130" spans="1:28" ht="24">
      <c r="A2130" s="979">
        <v>67</v>
      </c>
      <c r="B2130" s="144">
        <v>2087</v>
      </c>
      <c r="C2130" s="351" t="s">
        <v>3320</v>
      </c>
      <c r="D2130" s="993" t="s">
        <v>3647</v>
      </c>
      <c r="E2130" s="351" t="s">
        <v>521</v>
      </c>
      <c r="F2130" s="414">
        <v>1</v>
      </c>
      <c r="G2130" s="144" t="s">
        <v>3327</v>
      </c>
      <c r="H2130" s="169" t="s">
        <v>1424</v>
      </c>
      <c r="I2130" s="414">
        <v>6</v>
      </c>
      <c r="J2130" s="46" t="s">
        <v>3648</v>
      </c>
      <c r="K2130" s="414" t="s">
        <v>3649</v>
      </c>
      <c r="L2130" s="167" t="s">
        <v>3650</v>
      </c>
      <c r="M2130" s="414">
        <v>6</v>
      </c>
      <c r="N2130" s="782">
        <v>12</v>
      </c>
      <c r="O2130" s="68" t="s">
        <v>293</v>
      </c>
      <c r="AB2130" s="98">
        <f t="shared" si="38"/>
        <v>0</v>
      </c>
    </row>
    <row r="2131" spans="1:28" ht="13.5">
      <c r="A2131" s="979">
        <v>68</v>
      </c>
      <c r="B2131" s="144">
        <v>2088</v>
      </c>
      <c r="C2131" s="351" t="s">
        <v>3320</v>
      </c>
      <c r="D2131" s="993" t="s">
        <v>3651</v>
      </c>
      <c r="E2131" s="212" t="s">
        <v>808</v>
      </c>
      <c r="F2131" s="414">
        <v>1</v>
      </c>
      <c r="G2131" s="167" t="s">
        <v>3652</v>
      </c>
      <c r="H2131" s="167" t="s">
        <v>200</v>
      </c>
      <c r="I2131" s="46">
        <v>12</v>
      </c>
      <c r="J2131" s="167" t="s">
        <v>3653</v>
      </c>
      <c r="K2131" s="167" t="s">
        <v>3654</v>
      </c>
      <c r="L2131" s="167" t="s">
        <v>3655</v>
      </c>
      <c r="M2131" s="2">
        <v>12</v>
      </c>
      <c r="N2131" s="167">
        <v>60.56</v>
      </c>
      <c r="O2131" s="68" t="s">
        <v>3346</v>
      </c>
      <c r="W2131" t="s">
        <v>3656</v>
      </c>
      <c r="AB2131" s="98">
        <f t="shared" si="38"/>
        <v>-36.56</v>
      </c>
    </row>
    <row r="2132" spans="1:28" ht="13.5">
      <c r="A2132" s="979"/>
      <c r="B2132" s="144">
        <v>2089</v>
      </c>
      <c r="C2132" s="351" t="s">
        <v>3320</v>
      </c>
      <c r="D2132" s="993"/>
      <c r="E2132" s="212" t="s">
        <v>808</v>
      </c>
      <c r="F2132" s="414">
        <v>1</v>
      </c>
      <c r="G2132" s="169"/>
      <c r="H2132" s="169"/>
      <c r="I2132" s="46"/>
      <c r="J2132" s="167"/>
      <c r="K2132" s="169"/>
      <c r="L2132" s="169"/>
      <c r="N2132" s="169"/>
      <c r="O2132" s="68" t="s">
        <v>3346</v>
      </c>
      <c r="AB2132" s="98">
        <f t="shared" si="38"/>
        <v>0</v>
      </c>
    </row>
    <row r="2133" spans="1:28" ht="24">
      <c r="A2133" s="825">
        <v>69</v>
      </c>
      <c r="B2133" s="144">
        <v>2090</v>
      </c>
      <c r="C2133" s="351" t="s">
        <v>3320</v>
      </c>
      <c r="D2133" s="826" t="s">
        <v>3657</v>
      </c>
      <c r="E2133" s="573" t="s">
        <v>3658</v>
      </c>
      <c r="F2133" s="795">
        <v>2</v>
      </c>
      <c r="G2133" s="795" t="s">
        <v>1982</v>
      </c>
      <c r="H2133" s="373" t="s">
        <v>860</v>
      </c>
      <c r="I2133" s="373">
        <v>8.5</v>
      </c>
      <c r="J2133" s="46" t="s">
        <v>3659</v>
      </c>
      <c r="K2133" s="795" t="s">
        <v>3660</v>
      </c>
      <c r="L2133" s="369" t="s">
        <v>3661</v>
      </c>
      <c r="M2133" s="795">
        <v>7.9</v>
      </c>
      <c r="N2133" s="373">
        <v>15.8</v>
      </c>
      <c r="O2133" s="373" t="s">
        <v>3346</v>
      </c>
      <c r="W2133" t="s">
        <v>3662</v>
      </c>
      <c r="AB2133" s="98">
        <f t="shared" si="38"/>
        <v>0</v>
      </c>
    </row>
    <row r="2134" spans="1:28" ht="24">
      <c r="A2134" s="979">
        <v>70</v>
      </c>
      <c r="B2134" s="144">
        <v>2091</v>
      </c>
      <c r="C2134" s="351" t="s">
        <v>3320</v>
      </c>
      <c r="D2134" s="993" t="s">
        <v>3663</v>
      </c>
      <c r="E2134" s="212" t="s">
        <v>3664</v>
      </c>
      <c r="F2134" s="414">
        <v>0.85</v>
      </c>
      <c r="G2134" s="414" t="s">
        <v>1911</v>
      </c>
      <c r="H2134" s="169" t="s">
        <v>1416</v>
      </c>
      <c r="I2134" s="414">
        <v>5.1</v>
      </c>
      <c r="J2134" s="46" t="s">
        <v>3665</v>
      </c>
      <c r="K2134" s="414" t="s">
        <v>3666</v>
      </c>
      <c r="L2134" s="167" t="s">
        <v>3667</v>
      </c>
      <c r="M2134" s="414">
        <v>5.1</v>
      </c>
      <c r="N2134" s="169">
        <v>12</v>
      </c>
      <c r="O2134" s="169" t="s">
        <v>293</v>
      </c>
      <c r="W2134" t="s">
        <v>3668</v>
      </c>
      <c r="AB2134" s="98">
        <f t="shared" si="38"/>
        <v>-1.8000000000000007</v>
      </c>
    </row>
    <row r="2135" spans="1:28" ht="13.5">
      <c r="A2135" s="979">
        <v>71</v>
      </c>
      <c r="B2135" s="144">
        <v>2092</v>
      </c>
      <c r="C2135" s="351" t="s">
        <v>3320</v>
      </c>
      <c r="D2135" s="993" t="s">
        <v>3669</v>
      </c>
      <c r="E2135" s="212" t="s">
        <v>502</v>
      </c>
      <c r="F2135" s="414">
        <v>1</v>
      </c>
      <c r="G2135" s="414" t="s">
        <v>1918</v>
      </c>
      <c r="H2135" s="169" t="s">
        <v>3387</v>
      </c>
      <c r="I2135" s="414">
        <v>6</v>
      </c>
      <c r="J2135" s="46" t="s">
        <v>3670</v>
      </c>
      <c r="K2135" s="414" t="s">
        <v>3671</v>
      </c>
      <c r="L2135" s="167">
        <v>13681982090</v>
      </c>
      <c r="M2135" s="414">
        <v>6</v>
      </c>
      <c r="N2135" s="169">
        <v>44</v>
      </c>
      <c r="O2135" s="169" t="s">
        <v>293</v>
      </c>
      <c r="AB2135" s="98">
        <f t="shared" si="38"/>
        <v>-32</v>
      </c>
    </row>
    <row r="2136" spans="1:28" ht="13.5">
      <c r="A2136" s="979">
        <v>72</v>
      </c>
      <c r="B2136" s="144">
        <v>2093</v>
      </c>
      <c r="C2136" s="351" t="s">
        <v>3320</v>
      </c>
      <c r="D2136" s="993" t="s">
        <v>3672</v>
      </c>
      <c r="E2136" s="212" t="s">
        <v>3673</v>
      </c>
      <c r="F2136" s="414">
        <v>1.2</v>
      </c>
      <c r="G2136" s="414" t="s">
        <v>1918</v>
      </c>
      <c r="H2136" s="169" t="s">
        <v>3674</v>
      </c>
      <c r="I2136" s="414">
        <v>6.5</v>
      </c>
      <c r="J2136" s="46" t="s">
        <v>3675</v>
      </c>
      <c r="K2136" s="414" t="s">
        <v>3676</v>
      </c>
      <c r="L2136" s="167">
        <v>13601652444</v>
      </c>
      <c r="M2136" s="2">
        <v>6.5</v>
      </c>
      <c r="N2136" s="169">
        <v>26</v>
      </c>
      <c r="O2136" s="169" t="s">
        <v>293</v>
      </c>
      <c r="W2136" t="s">
        <v>3677</v>
      </c>
      <c r="AB2136" s="98">
        <f t="shared" si="38"/>
        <v>-13</v>
      </c>
    </row>
    <row r="2137" spans="1:28" ht="24">
      <c r="A2137" s="979">
        <v>73</v>
      </c>
      <c r="B2137" s="144">
        <v>2094</v>
      </c>
      <c r="C2137" s="351" t="s">
        <v>3320</v>
      </c>
      <c r="D2137" s="993" t="s">
        <v>3678</v>
      </c>
      <c r="E2137" s="212" t="s">
        <v>3679</v>
      </c>
      <c r="F2137" s="414">
        <v>0.2</v>
      </c>
      <c r="G2137" s="414" t="s">
        <v>3680</v>
      </c>
      <c r="H2137" s="169" t="s">
        <v>3108</v>
      </c>
      <c r="I2137" s="414">
        <v>1.2</v>
      </c>
      <c r="J2137" s="46" t="s">
        <v>3681</v>
      </c>
      <c r="K2137" s="414" t="s">
        <v>3682</v>
      </c>
      <c r="L2137" s="167" t="s">
        <v>3683</v>
      </c>
      <c r="M2137" s="2">
        <v>1.2</v>
      </c>
      <c r="N2137" s="169">
        <v>3.32</v>
      </c>
      <c r="O2137" s="169" t="s">
        <v>293</v>
      </c>
      <c r="Z2137" s="1002">
        <f>SUM(F2118:F2137)</f>
        <v>26.75</v>
      </c>
      <c r="AB2137" s="98">
        <f t="shared" si="38"/>
        <v>-0.9199999999999999</v>
      </c>
    </row>
    <row r="2138" spans="1:28" ht="13.5">
      <c r="A2138" s="979">
        <v>75</v>
      </c>
      <c r="B2138" s="144">
        <v>2095</v>
      </c>
      <c r="C2138" s="351" t="s">
        <v>3320</v>
      </c>
      <c r="D2138" s="993" t="s">
        <v>3684</v>
      </c>
      <c r="E2138" s="212" t="s">
        <v>63</v>
      </c>
      <c r="F2138" s="414">
        <v>2</v>
      </c>
      <c r="G2138" s="167" t="s">
        <v>3652</v>
      </c>
      <c r="H2138" s="167" t="s">
        <v>2197</v>
      </c>
      <c r="I2138" s="46">
        <v>17</v>
      </c>
      <c r="J2138" s="167" t="s">
        <v>3685</v>
      </c>
      <c r="K2138" s="167" t="s">
        <v>3686</v>
      </c>
      <c r="L2138" s="167" t="s">
        <v>3687</v>
      </c>
      <c r="M2138" s="2">
        <v>17</v>
      </c>
      <c r="N2138" s="92">
        <v>48.5</v>
      </c>
      <c r="O2138" s="68" t="s">
        <v>3346</v>
      </c>
      <c r="AB2138" s="98">
        <f t="shared" si="38"/>
        <v>-14.5</v>
      </c>
    </row>
    <row r="2139" spans="1:28" ht="13.5">
      <c r="A2139" s="979"/>
      <c r="B2139" s="144">
        <v>2096</v>
      </c>
      <c r="C2139" s="351" t="s">
        <v>3320</v>
      </c>
      <c r="D2139" s="993"/>
      <c r="E2139" s="212" t="s">
        <v>63</v>
      </c>
      <c r="F2139" s="414">
        <v>2</v>
      </c>
      <c r="G2139" s="169"/>
      <c r="H2139" s="169"/>
      <c r="I2139" s="46"/>
      <c r="J2139" s="167"/>
      <c r="K2139" s="169"/>
      <c r="L2139" s="169"/>
      <c r="N2139" s="92"/>
      <c r="O2139" s="68" t="s">
        <v>3346</v>
      </c>
      <c r="AB2139" s="98">
        <f t="shared" si="38"/>
        <v>0</v>
      </c>
    </row>
    <row r="2140" spans="1:28" ht="13.5">
      <c r="A2140" s="979">
        <v>77</v>
      </c>
      <c r="B2140" s="144">
        <v>2097</v>
      </c>
      <c r="C2140" s="351" t="s">
        <v>3320</v>
      </c>
      <c r="D2140" s="993" t="s">
        <v>3688</v>
      </c>
      <c r="E2140" s="212" t="s">
        <v>942</v>
      </c>
      <c r="F2140" s="414">
        <v>3</v>
      </c>
      <c r="G2140" s="167" t="s">
        <v>3342</v>
      </c>
      <c r="H2140" s="167">
        <v>2019.11</v>
      </c>
      <c r="I2140" s="46">
        <v>22</v>
      </c>
      <c r="J2140" s="167" t="s">
        <v>3689</v>
      </c>
      <c r="K2140" s="167" t="s">
        <v>3690</v>
      </c>
      <c r="L2140" s="167" t="s">
        <v>3691</v>
      </c>
      <c r="M2140" s="2">
        <v>22</v>
      </c>
      <c r="N2140" s="167">
        <v>46</v>
      </c>
      <c r="O2140" s="68" t="s">
        <v>3346</v>
      </c>
      <c r="AB2140" s="98">
        <f t="shared" si="38"/>
        <v>-2</v>
      </c>
    </row>
    <row r="2141" spans="1:28" ht="13.5">
      <c r="A2141" s="979"/>
      <c r="B2141" s="144">
        <v>2098</v>
      </c>
      <c r="C2141" s="351" t="s">
        <v>3320</v>
      </c>
      <c r="D2141" s="993"/>
      <c r="E2141" s="212" t="s">
        <v>942</v>
      </c>
      <c r="F2141" s="414">
        <v>3</v>
      </c>
      <c r="G2141" s="169"/>
      <c r="H2141" s="169"/>
      <c r="I2141" s="46"/>
      <c r="J2141" s="167"/>
      <c r="K2141" s="169"/>
      <c r="L2141" s="169"/>
      <c r="N2141" s="169"/>
      <c r="O2141" s="68" t="s">
        <v>3346</v>
      </c>
      <c r="AB2141" s="98">
        <f t="shared" si="38"/>
        <v>0</v>
      </c>
    </row>
    <row r="2142" spans="1:28" ht="13.5">
      <c r="A2142" s="825">
        <v>79</v>
      </c>
      <c r="B2142" s="144">
        <v>2099</v>
      </c>
      <c r="C2142" s="351" t="s">
        <v>3320</v>
      </c>
      <c r="D2142" s="828" t="s">
        <v>3692</v>
      </c>
      <c r="E2142" s="573" t="s">
        <v>3693</v>
      </c>
      <c r="F2142" s="182">
        <v>0.2</v>
      </c>
      <c r="G2142" s="2" t="s">
        <v>207</v>
      </c>
      <c r="H2142" t="s">
        <v>3694</v>
      </c>
      <c r="I2142" s="804">
        <v>1.92</v>
      </c>
      <c r="J2142" s="46" t="s">
        <v>3695</v>
      </c>
      <c r="K2142" s="46" t="s">
        <v>3696</v>
      </c>
      <c r="L2142" s="46" t="s">
        <v>3697</v>
      </c>
      <c r="M2142" s="2">
        <v>1.92</v>
      </c>
      <c r="N2142" s="92">
        <v>3.84</v>
      </c>
      <c r="O2142" s="820" t="s">
        <v>293</v>
      </c>
      <c r="W2142" t="s">
        <v>2271</v>
      </c>
      <c r="AB2142" s="98">
        <f aca="true" t="shared" si="39" ref="AB2142:AB2154">M2142*2-N2142</f>
        <v>0</v>
      </c>
    </row>
    <row r="2143" spans="1:28" ht="13.5">
      <c r="A2143" s="825">
        <v>169</v>
      </c>
      <c r="B2143" s="144">
        <v>2100</v>
      </c>
      <c r="C2143" s="351" t="s">
        <v>3320</v>
      </c>
      <c r="D2143" s="826"/>
      <c r="E2143" s="573" t="s">
        <v>3698</v>
      </c>
      <c r="F2143" s="182">
        <v>0.2</v>
      </c>
      <c r="H2143"/>
      <c r="I2143" s="806"/>
      <c r="J2143" s="46"/>
      <c r="K2143" s="46"/>
      <c r="L2143" s="46"/>
      <c r="N2143" s="92"/>
      <c r="O2143" s="820" t="s">
        <v>293</v>
      </c>
      <c r="AB2143" s="98">
        <f t="shared" si="39"/>
        <v>0</v>
      </c>
    </row>
    <row r="2144" spans="1:28" ht="13.5">
      <c r="A2144" s="979">
        <v>80</v>
      </c>
      <c r="B2144" s="144">
        <v>2101</v>
      </c>
      <c r="C2144" s="351" t="s">
        <v>3320</v>
      </c>
      <c r="D2144" s="993" t="s">
        <v>3699</v>
      </c>
      <c r="E2144" s="212" t="s">
        <v>1420</v>
      </c>
      <c r="F2144" s="414">
        <v>0.5</v>
      </c>
      <c r="G2144" s="414" t="s">
        <v>1918</v>
      </c>
      <c r="H2144" s="169" t="s">
        <v>3700</v>
      </c>
      <c r="I2144" s="414">
        <v>3</v>
      </c>
      <c r="J2144" s="46" t="s">
        <v>3701</v>
      </c>
      <c r="K2144" s="414" t="s">
        <v>3702</v>
      </c>
      <c r="L2144" s="167">
        <v>13512166509</v>
      </c>
      <c r="M2144" s="2">
        <v>3</v>
      </c>
      <c r="N2144" s="169">
        <v>14.4</v>
      </c>
      <c r="O2144" s="169" t="s">
        <v>293</v>
      </c>
      <c r="AB2144" s="98">
        <f t="shared" si="39"/>
        <v>-8.4</v>
      </c>
    </row>
    <row r="2145" spans="1:28" ht="13.5">
      <c r="A2145" s="979">
        <v>81</v>
      </c>
      <c r="B2145" s="144">
        <v>2102</v>
      </c>
      <c r="C2145" s="351" t="s">
        <v>3320</v>
      </c>
      <c r="D2145" s="993" t="s">
        <v>3703</v>
      </c>
      <c r="E2145" s="212" t="s">
        <v>3704</v>
      </c>
      <c r="F2145" s="414">
        <v>1.5</v>
      </c>
      <c r="G2145" s="414" t="s">
        <v>1918</v>
      </c>
      <c r="H2145" s="169" t="s">
        <v>3705</v>
      </c>
      <c r="I2145" s="414">
        <v>7.25</v>
      </c>
      <c r="J2145" s="46" t="s">
        <v>3706</v>
      </c>
      <c r="K2145" s="414" t="s">
        <v>3707</v>
      </c>
      <c r="L2145" s="167">
        <v>13651702076</v>
      </c>
      <c r="M2145" s="2">
        <v>7.25</v>
      </c>
      <c r="N2145" s="169">
        <v>18</v>
      </c>
      <c r="O2145" s="169" t="s">
        <v>293</v>
      </c>
      <c r="AB2145" s="98">
        <f t="shared" si="39"/>
        <v>-3.5</v>
      </c>
    </row>
    <row r="2146" spans="1:28" ht="13.5">
      <c r="A2146" s="717">
        <v>82</v>
      </c>
      <c r="B2146" s="144">
        <v>2103</v>
      </c>
      <c r="C2146" s="351" t="s">
        <v>3320</v>
      </c>
      <c r="D2146" s="363" t="s">
        <v>3708</v>
      </c>
      <c r="E2146" s="212" t="s">
        <v>3709</v>
      </c>
      <c r="F2146" s="414">
        <v>1.2</v>
      </c>
      <c r="G2146" s="2" t="s">
        <v>3342</v>
      </c>
      <c r="H2146" s="169" t="s">
        <v>1443</v>
      </c>
      <c r="I2146" s="46">
        <v>14.9</v>
      </c>
      <c r="J2146" s="313" t="s">
        <v>3710</v>
      </c>
      <c r="K2146" s="46" t="s">
        <v>3711</v>
      </c>
      <c r="L2146" s="313" t="s">
        <v>3712</v>
      </c>
      <c r="M2146" s="2">
        <v>14.9</v>
      </c>
      <c r="N2146" s="92">
        <v>38.8</v>
      </c>
      <c r="O2146" s="68" t="s">
        <v>3346</v>
      </c>
      <c r="AB2146" s="98">
        <f t="shared" si="39"/>
        <v>-8.999999999999996</v>
      </c>
    </row>
    <row r="2147" spans="1:28" ht="13.5">
      <c r="A2147" s="717"/>
      <c r="B2147" s="144">
        <v>2104</v>
      </c>
      <c r="C2147" s="351" t="s">
        <v>3320</v>
      </c>
      <c r="D2147" s="363"/>
      <c r="E2147" s="212" t="s">
        <v>3713</v>
      </c>
      <c r="F2147" s="414">
        <v>1</v>
      </c>
      <c r="H2147" s="169" t="s">
        <v>1443</v>
      </c>
      <c r="I2147" s="46"/>
      <c r="J2147" s="313"/>
      <c r="K2147" s="46"/>
      <c r="L2147" s="46"/>
      <c r="N2147" s="92"/>
      <c r="O2147" s="68" t="s">
        <v>3346</v>
      </c>
      <c r="AB2147" s="98">
        <f t="shared" si="39"/>
        <v>0</v>
      </c>
    </row>
    <row r="2148" spans="1:28" ht="13.5">
      <c r="A2148" s="717"/>
      <c r="B2148" s="144">
        <v>2105</v>
      </c>
      <c r="C2148" s="351" t="s">
        <v>3320</v>
      </c>
      <c r="D2148" s="363"/>
      <c r="E2148" s="212" t="s">
        <v>3714</v>
      </c>
      <c r="F2148" s="414">
        <v>0.4</v>
      </c>
      <c r="H2148" s="169" t="s">
        <v>1443</v>
      </c>
      <c r="I2148" s="46"/>
      <c r="J2148" s="313"/>
      <c r="K2148" s="46"/>
      <c r="L2148" s="46"/>
      <c r="N2148" s="92"/>
      <c r="O2148" s="68" t="s">
        <v>3346</v>
      </c>
      <c r="AB2148" s="98">
        <f t="shared" si="39"/>
        <v>0</v>
      </c>
    </row>
    <row r="2149" spans="1:28" ht="24">
      <c r="A2149" s="717">
        <v>84</v>
      </c>
      <c r="B2149" s="144">
        <v>2106</v>
      </c>
      <c r="C2149" s="351" t="s">
        <v>3320</v>
      </c>
      <c r="D2149" s="255" t="s">
        <v>3715</v>
      </c>
      <c r="E2149" s="351" t="s">
        <v>3716</v>
      </c>
      <c r="F2149" s="182">
        <v>1</v>
      </c>
      <c r="G2149" s="169" t="s">
        <v>3717</v>
      </c>
      <c r="H2149" s="750" t="s">
        <v>885</v>
      </c>
      <c r="I2149" s="414">
        <v>6</v>
      </c>
      <c r="J2149" s="167" t="s">
        <v>3718</v>
      </c>
      <c r="K2149" s="169" t="s">
        <v>3719</v>
      </c>
      <c r="L2149" s="167" t="s">
        <v>3720</v>
      </c>
      <c r="M2149" s="2">
        <v>6</v>
      </c>
      <c r="N2149" s="169">
        <v>25.55</v>
      </c>
      <c r="O2149" s="68" t="s">
        <v>293</v>
      </c>
      <c r="AB2149" s="98">
        <f t="shared" si="39"/>
        <v>-13.55</v>
      </c>
    </row>
    <row r="2150" spans="1:28" ht="24">
      <c r="A2150" s="717">
        <v>85</v>
      </c>
      <c r="B2150" s="144">
        <v>2107</v>
      </c>
      <c r="C2150" s="351" t="s">
        <v>3320</v>
      </c>
      <c r="D2150" s="993" t="s">
        <v>3721</v>
      </c>
      <c r="E2150" s="351" t="s">
        <v>3722</v>
      </c>
      <c r="F2150" s="414">
        <v>0.85</v>
      </c>
      <c r="G2150" s="144" t="s">
        <v>3327</v>
      </c>
      <c r="H2150" s="169" t="s">
        <v>3293</v>
      </c>
      <c r="I2150" s="414">
        <v>5.1</v>
      </c>
      <c r="J2150" s="167" t="s">
        <v>3723</v>
      </c>
      <c r="K2150" s="169" t="s">
        <v>3724</v>
      </c>
      <c r="L2150" s="167" t="s">
        <v>3725</v>
      </c>
      <c r="M2150" s="2">
        <v>5.1</v>
      </c>
      <c r="N2150" s="782">
        <v>15.6</v>
      </c>
      <c r="O2150" s="68" t="s">
        <v>293</v>
      </c>
      <c r="AB2150" s="98">
        <f t="shared" si="39"/>
        <v>-5.4</v>
      </c>
    </row>
    <row r="2151" spans="1:28" ht="36">
      <c r="A2151" s="717">
        <v>86</v>
      </c>
      <c r="B2151" s="144">
        <v>2108</v>
      </c>
      <c r="C2151" s="351" t="s">
        <v>3320</v>
      </c>
      <c r="D2151" s="993" t="s">
        <v>3726</v>
      </c>
      <c r="E2151" s="351" t="s">
        <v>3402</v>
      </c>
      <c r="F2151" s="414">
        <v>2</v>
      </c>
      <c r="G2151" s="169" t="s">
        <v>3342</v>
      </c>
      <c r="H2151" s="169" t="s">
        <v>1022</v>
      </c>
      <c r="I2151" s="414">
        <v>8.5</v>
      </c>
      <c r="J2151" s="167" t="s">
        <v>3727</v>
      </c>
      <c r="K2151" s="169" t="s">
        <v>3728</v>
      </c>
      <c r="L2151" s="167" t="s">
        <v>3729</v>
      </c>
      <c r="M2151" s="414">
        <v>8.5</v>
      </c>
      <c r="N2151" s="782">
        <v>17.5</v>
      </c>
      <c r="O2151" s="68" t="s">
        <v>3346</v>
      </c>
      <c r="AB2151" s="98">
        <f t="shared" si="39"/>
        <v>-0.5</v>
      </c>
    </row>
    <row r="2152" spans="1:28" ht="24">
      <c r="A2152" s="717">
        <v>87</v>
      </c>
      <c r="B2152" s="144">
        <v>2109</v>
      </c>
      <c r="C2152" s="351" t="s">
        <v>3320</v>
      </c>
      <c r="D2152" s="993" t="s">
        <v>3730</v>
      </c>
      <c r="E2152" s="212" t="s">
        <v>3731</v>
      </c>
      <c r="F2152" s="182">
        <v>0.5</v>
      </c>
      <c r="G2152" t="s">
        <v>3732</v>
      </c>
      <c r="H2152" s="750" t="s">
        <v>2190</v>
      </c>
      <c r="I2152" s="414">
        <v>3</v>
      </c>
      <c r="J2152" s="167" t="s">
        <v>3733</v>
      </c>
      <c r="K2152" s="169" t="s">
        <v>3734</v>
      </c>
      <c r="L2152" s="167" t="s">
        <v>3735</v>
      </c>
      <c r="M2152" s="414">
        <v>3</v>
      </c>
      <c r="N2152" s="169">
        <v>46.32</v>
      </c>
      <c r="O2152" s="68" t="s">
        <v>293</v>
      </c>
      <c r="AB2152" s="98">
        <f t="shared" si="39"/>
        <v>-40.32</v>
      </c>
    </row>
    <row r="2153" spans="1:28" ht="24">
      <c r="A2153" s="717">
        <v>89</v>
      </c>
      <c r="B2153" s="144">
        <v>2110</v>
      </c>
      <c r="C2153" s="351" t="s">
        <v>3320</v>
      </c>
      <c r="D2153" s="993" t="s">
        <v>3736</v>
      </c>
      <c r="E2153" s="212" t="s">
        <v>3737</v>
      </c>
      <c r="F2153" s="414">
        <v>1</v>
      </c>
      <c r="G2153" s="144" t="s">
        <v>3327</v>
      </c>
      <c r="H2153" s="169" t="s">
        <v>1461</v>
      </c>
      <c r="I2153" s="144">
        <v>6</v>
      </c>
      <c r="J2153" s="167" t="s">
        <v>3738</v>
      </c>
      <c r="K2153" s="169" t="s">
        <v>3739</v>
      </c>
      <c r="L2153" s="167" t="s">
        <v>3740</v>
      </c>
      <c r="M2153" s="414">
        <v>6</v>
      </c>
      <c r="N2153" s="144">
        <v>18</v>
      </c>
      <c r="O2153" s="68" t="s">
        <v>293</v>
      </c>
      <c r="W2153" t="s">
        <v>3741</v>
      </c>
      <c r="AB2153" s="98">
        <f t="shared" si="39"/>
        <v>-6</v>
      </c>
    </row>
    <row r="2154" spans="1:28" ht="24">
      <c r="A2154" s="825">
        <v>90</v>
      </c>
      <c r="B2154" s="144">
        <v>2111</v>
      </c>
      <c r="C2154" s="573" t="s">
        <v>3320</v>
      </c>
      <c r="D2154" s="826" t="s">
        <v>3742</v>
      </c>
      <c r="E2154" s="573" t="s">
        <v>3743</v>
      </c>
      <c r="F2154" s="795">
        <v>0.2</v>
      </c>
      <c r="G2154" s="373" t="s">
        <v>1926</v>
      </c>
      <c r="H2154" s="373" t="s">
        <v>3744</v>
      </c>
      <c r="I2154" s="373">
        <v>1.2</v>
      </c>
      <c r="J2154" s="369" t="s">
        <v>3745</v>
      </c>
      <c r="K2154" s="373" t="s">
        <v>3746</v>
      </c>
      <c r="L2154" s="369" t="s">
        <v>3747</v>
      </c>
      <c r="M2154" s="854">
        <v>1</v>
      </c>
      <c r="N2154" s="46">
        <v>2.01</v>
      </c>
      <c r="O2154" s="820" t="s">
        <v>293</v>
      </c>
      <c r="Z2154" s="1002">
        <f>SUM(F2138:F2154)</f>
        <v>20.549999999999997</v>
      </c>
      <c r="AB2154" s="98">
        <f t="shared" si="39"/>
        <v>-0.009999999999999787</v>
      </c>
    </row>
    <row r="2155" spans="1:28" ht="24">
      <c r="A2155" s="979">
        <v>94</v>
      </c>
      <c r="B2155" s="144">
        <v>2112</v>
      </c>
      <c r="C2155" s="351" t="s">
        <v>3320</v>
      </c>
      <c r="D2155" s="993" t="s">
        <v>3748</v>
      </c>
      <c r="E2155" s="212" t="s">
        <v>434</v>
      </c>
      <c r="F2155" s="414">
        <v>4</v>
      </c>
      <c r="G2155" s="169" t="s">
        <v>3342</v>
      </c>
      <c r="H2155" s="750" t="s">
        <v>3749</v>
      </c>
      <c r="I2155" s="414">
        <v>13.5</v>
      </c>
      <c r="J2155" s="167" t="s">
        <v>3750</v>
      </c>
      <c r="K2155" s="169" t="s">
        <v>3751</v>
      </c>
      <c r="L2155" s="167" t="s">
        <v>3752</v>
      </c>
      <c r="M2155" s="414">
        <v>13.5</v>
      </c>
      <c r="N2155" s="169">
        <v>55</v>
      </c>
      <c r="O2155" s="68" t="s">
        <v>3346</v>
      </c>
      <c r="AB2155" s="98">
        <f aca="true" t="shared" si="40" ref="AB2155:AB2160">M2155*2-N2155</f>
        <v>-28</v>
      </c>
    </row>
    <row r="2156" spans="1:28" ht="24">
      <c r="A2156" s="979">
        <v>95</v>
      </c>
      <c r="B2156" s="144">
        <v>2113</v>
      </c>
      <c r="C2156" s="351" t="s">
        <v>3320</v>
      </c>
      <c r="D2156" s="993" t="s">
        <v>3753</v>
      </c>
      <c r="E2156" s="212" t="s">
        <v>471</v>
      </c>
      <c r="F2156" s="414">
        <v>0.67</v>
      </c>
      <c r="G2156" s="169" t="s">
        <v>3754</v>
      </c>
      <c r="H2156" s="750">
        <v>2019.5</v>
      </c>
      <c r="I2156" s="414">
        <v>4.02</v>
      </c>
      <c r="J2156" s="167" t="s">
        <v>3755</v>
      </c>
      <c r="K2156" s="169" t="s">
        <v>3756</v>
      </c>
      <c r="L2156" s="167" t="s">
        <v>3757</v>
      </c>
      <c r="M2156" s="414">
        <v>4.02</v>
      </c>
      <c r="N2156" s="169">
        <v>13.5</v>
      </c>
      <c r="O2156" s="68" t="s">
        <v>293</v>
      </c>
      <c r="AB2156" s="98">
        <f t="shared" si="40"/>
        <v>-5.460000000000001</v>
      </c>
    </row>
    <row r="2157" spans="1:28" ht="13.5">
      <c r="A2157" s="979">
        <v>96</v>
      </c>
      <c r="B2157" s="144">
        <v>2114</v>
      </c>
      <c r="C2157" s="351" t="s">
        <v>3320</v>
      </c>
      <c r="D2157" s="993" t="s">
        <v>3758</v>
      </c>
      <c r="E2157" s="212" t="s">
        <v>3759</v>
      </c>
      <c r="F2157" s="182">
        <v>6</v>
      </c>
      <c r="G2157" s="169" t="s">
        <v>3342</v>
      </c>
      <c r="H2157" s="169" t="s">
        <v>3760</v>
      </c>
      <c r="I2157" s="46">
        <v>75</v>
      </c>
      <c r="J2157" s="167" t="s">
        <v>3761</v>
      </c>
      <c r="K2157" s="169" t="s">
        <v>3762</v>
      </c>
      <c r="L2157" s="167">
        <v>13817105605</v>
      </c>
      <c r="M2157" s="2">
        <v>75</v>
      </c>
      <c r="N2157" s="169">
        <v>198</v>
      </c>
      <c r="O2157" s="68" t="s">
        <v>3346</v>
      </c>
      <c r="AB2157" s="98">
        <f t="shared" si="40"/>
        <v>-48</v>
      </c>
    </row>
    <row r="2158" spans="1:28" ht="13.5">
      <c r="A2158" s="979"/>
      <c r="B2158" s="144">
        <v>2115</v>
      </c>
      <c r="C2158" s="351" t="s">
        <v>3320</v>
      </c>
      <c r="D2158" s="993"/>
      <c r="E2158" s="212" t="s">
        <v>3759</v>
      </c>
      <c r="F2158" s="182">
        <v>6</v>
      </c>
      <c r="G2158" s="169"/>
      <c r="H2158" s="169"/>
      <c r="I2158" s="46"/>
      <c r="J2158" s="167"/>
      <c r="K2158" s="169"/>
      <c r="L2158" s="167"/>
      <c r="N2158" s="169"/>
      <c r="O2158" s="68" t="s">
        <v>3346</v>
      </c>
      <c r="AB2158" s="98">
        <f t="shared" si="40"/>
        <v>0</v>
      </c>
    </row>
    <row r="2159" spans="1:28" ht="13.5">
      <c r="A2159" s="979"/>
      <c r="B2159" s="144">
        <v>2116</v>
      </c>
      <c r="C2159" s="351" t="s">
        <v>3320</v>
      </c>
      <c r="D2159" s="993"/>
      <c r="E2159" s="212" t="s">
        <v>3759</v>
      </c>
      <c r="F2159" s="182">
        <v>6</v>
      </c>
      <c r="G2159" s="169"/>
      <c r="H2159" s="169"/>
      <c r="I2159" s="46"/>
      <c r="J2159" s="167"/>
      <c r="K2159" s="169"/>
      <c r="L2159" s="167"/>
      <c r="N2159" s="169"/>
      <c r="O2159" s="68" t="s">
        <v>3346</v>
      </c>
      <c r="AB2159" s="98">
        <f t="shared" si="40"/>
        <v>0</v>
      </c>
    </row>
    <row r="2160" spans="1:28" ht="13.5">
      <c r="A2160" s="979"/>
      <c r="B2160" s="144">
        <v>2117</v>
      </c>
      <c r="C2160" s="351" t="s">
        <v>3320</v>
      </c>
      <c r="D2160" s="993"/>
      <c r="E2160" s="212" t="s">
        <v>3763</v>
      </c>
      <c r="F2160" s="182">
        <v>12</v>
      </c>
      <c r="G2160" s="169"/>
      <c r="H2160" s="169"/>
      <c r="I2160" s="46"/>
      <c r="J2160" s="167"/>
      <c r="K2160" s="169"/>
      <c r="L2160" s="167"/>
      <c r="N2160" s="169"/>
      <c r="O2160" s="68" t="s">
        <v>3346</v>
      </c>
      <c r="Z2160">
        <f>SUM(F2157:F2160)</f>
        <v>30</v>
      </c>
      <c r="AB2160" s="98">
        <f t="shared" si="40"/>
        <v>0</v>
      </c>
    </row>
    <row r="2161" spans="1:28" ht="13.5">
      <c r="A2161" s="979">
        <v>101</v>
      </c>
      <c r="B2161" s="144">
        <v>2118</v>
      </c>
      <c r="C2161" s="351" t="s">
        <v>3320</v>
      </c>
      <c r="D2161" s="255" t="s">
        <v>3764</v>
      </c>
      <c r="E2161" s="212" t="s">
        <v>3765</v>
      </c>
      <c r="F2161" s="2">
        <v>0.85</v>
      </c>
      <c r="G2161" s="167" t="s">
        <v>3327</v>
      </c>
      <c r="H2161" s="167" t="s">
        <v>3766</v>
      </c>
      <c r="I2161" s="46">
        <v>5.1</v>
      </c>
      <c r="J2161" s="167" t="s">
        <v>3767</v>
      </c>
      <c r="K2161" s="167" t="s">
        <v>3768</v>
      </c>
      <c r="L2161" s="167">
        <v>13917223485</v>
      </c>
      <c r="M2161" s="2">
        <v>10.2</v>
      </c>
      <c r="N2161" s="46">
        <v>24</v>
      </c>
      <c r="O2161" s="68" t="s">
        <v>293</v>
      </c>
      <c r="AB2161" s="98">
        <f aca="true" t="shared" si="41" ref="AB2161:AB2174">M2161*2-N2161</f>
        <v>-3.6000000000000014</v>
      </c>
    </row>
    <row r="2162" spans="1:28" ht="13.5">
      <c r="A2162" s="979"/>
      <c r="B2162" s="144">
        <v>2119</v>
      </c>
      <c r="C2162" s="351" t="s">
        <v>3320</v>
      </c>
      <c r="D2162" s="993"/>
      <c r="E2162" s="212" t="s">
        <v>3765</v>
      </c>
      <c r="F2162" s="2">
        <v>0.85</v>
      </c>
      <c r="G2162" s="169"/>
      <c r="H2162" s="169"/>
      <c r="I2162" s="777">
        <v>5.1</v>
      </c>
      <c r="J2162" s="167"/>
      <c r="K2162" s="169"/>
      <c r="L2162" s="169"/>
      <c r="N2162" s="46"/>
      <c r="O2162" s="68" t="s">
        <v>293</v>
      </c>
      <c r="AB2162" s="98">
        <f t="shared" si="41"/>
        <v>0</v>
      </c>
    </row>
    <row r="2163" spans="1:28" ht="24">
      <c r="A2163" s="717">
        <v>105</v>
      </c>
      <c r="B2163" s="144">
        <v>2120</v>
      </c>
      <c r="C2163" s="351" t="s">
        <v>3320</v>
      </c>
      <c r="D2163" s="993" t="s">
        <v>3769</v>
      </c>
      <c r="E2163" s="212" t="s">
        <v>683</v>
      </c>
      <c r="F2163" s="414">
        <v>2.14</v>
      </c>
      <c r="G2163" s="144" t="s">
        <v>437</v>
      </c>
      <c r="H2163" s="169" t="s">
        <v>2351</v>
      </c>
      <c r="I2163" s="414">
        <v>8.85</v>
      </c>
      <c r="J2163" s="167" t="s">
        <v>3770</v>
      </c>
      <c r="K2163" s="169" t="s">
        <v>3771</v>
      </c>
      <c r="L2163" s="167">
        <v>13501748668</v>
      </c>
      <c r="M2163" s="414">
        <v>8.85</v>
      </c>
      <c r="N2163" s="144">
        <v>18</v>
      </c>
      <c r="O2163" s="68" t="s">
        <v>293</v>
      </c>
      <c r="Z2163" s="1002">
        <f>SUM(F2155:F2163)</f>
        <v>38.510000000000005</v>
      </c>
      <c r="AB2163" s="98">
        <f t="shared" si="41"/>
        <v>-0.3000000000000007</v>
      </c>
    </row>
    <row r="2164" spans="1:28" ht="24">
      <c r="A2164" s="717">
        <v>106</v>
      </c>
      <c r="B2164" s="144">
        <v>2121</v>
      </c>
      <c r="C2164" s="351" t="s">
        <v>3320</v>
      </c>
      <c r="D2164" s="993" t="s">
        <v>3772</v>
      </c>
      <c r="E2164" s="212" t="s">
        <v>3773</v>
      </c>
      <c r="F2164" s="414">
        <v>1</v>
      </c>
      <c r="G2164" s="144" t="s">
        <v>3510</v>
      </c>
      <c r="H2164" s="169" t="s">
        <v>3145</v>
      </c>
      <c r="I2164" s="414">
        <v>6</v>
      </c>
      <c r="J2164" s="167" t="s">
        <v>3774</v>
      </c>
      <c r="K2164" s="169" t="s">
        <v>3775</v>
      </c>
      <c r="L2164" s="167">
        <v>13917007483</v>
      </c>
      <c r="M2164" s="414">
        <v>6</v>
      </c>
      <c r="N2164" s="144">
        <v>12</v>
      </c>
      <c r="O2164" s="68" t="s">
        <v>3346</v>
      </c>
      <c r="AB2164" s="98">
        <f t="shared" si="41"/>
        <v>0</v>
      </c>
    </row>
    <row r="2165" spans="1:28" ht="24">
      <c r="A2165" s="979">
        <v>107</v>
      </c>
      <c r="B2165" s="144">
        <v>2122</v>
      </c>
      <c r="C2165" s="351" t="s">
        <v>3320</v>
      </c>
      <c r="D2165" s="255" t="s">
        <v>3776</v>
      </c>
      <c r="E2165" s="212" t="s">
        <v>683</v>
      </c>
      <c r="F2165" s="414">
        <v>2.14</v>
      </c>
      <c r="G2165" s="144" t="s">
        <v>3777</v>
      </c>
      <c r="H2165" s="750">
        <v>2019.08</v>
      </c>
      <c r="I2165" s="414">
        <v>8.85</v>
      </c>
      <c r="J2165" s="167" t="s">
        <v>3778</v>
      </c>
      <c r="K2165" s="169" t="s">
        <v>3779</v>
      </c>
      <c r="L2165" s="167" t="s">
        <v>3780</v>
      </c>
      <c r="M2165" s="414">
        <v>8.85</v>
      </c>
      <c r="N2165" s="169">
        <v>20</v>
      </c>
      <c r="O2165" s="68" t="s">
        <v>293</v>
      </c>
      <c r="W2165" t="s">
        <v>3781</v>
      </c>
      <c r="AB2165" s="98">
        <f t="shared" si="41"/>
        <v>-2.3000000000000007</v>
      </c>
    </row>
    <row r="2166" spans="1:28" ht="13.5">
      <c r="A2166" s="717">
        <v>108</v>
      </c>
      <c r="B2166" s="144">
        <v>2123</v>
      </c>
      <c r="C2166" s="351" t="s">
        <v>3320</v>
      </c>
      <c r="D2166" s="993" t="s">
        <v>3782</v>
      </c>
      <c r="E2166" s="212" t="s">
        <v>3783</v>
      </c>
      <c r="F2166" s="414">
        <v>4</v>
      </c>
      <c r="G2166" s="169" t="s">
        <v>3403</v>
      </c>
      <c r="H2166" t="s">
        <v>3784</v>
      </c>
      <c r="I2166" s="46">
        <v>22</v>
      </c>
      <c r="J2166" s="167" t="s">
        <v>3785</v>
      </c>
      <c r="K2166" s="169" t="s">
        <v>3786</v>
      </c>
      <c r="L2166" s="169">
        <v>15802122500</v>
      </c>
      <c r="M2166" s="2">
        <v>22</v>
      </c>
      <c r="N2166" s="46">
        <v>45.43</v>
      </c>
      <c r="O2166" s="68" t="s">
        <v>3346</v>
      </c>
      <c r="W2166" t="s">
        <v>3787</v>
      </c>
      <c r="AB2166" s="98">
        <f t="shared" si="41"/>
        <v>-1.4299999999999997</v>
      </c>
    </row>
    <row r="2167" spans="1:28" ht="13.5">
      <c r="A2167" s="717"/>
      <c r="B2167" s="144">
        <v>2124</v>
      </c>
      <c r="C2167" s="351" t="s">
        <v>3320</v>
      </c>
      <c r="D2167" s="993"/>
      <c r="E2167" s="212" t="s">
        <v>3788</v>
      </c>
      <c r="F2167" s="414">
        <v>2</v>
      </c>
      <c r="G2167" s="169" t="s">
        <v>3403</v>
      </c>
      <c r="H2167"/>
      <c r="I2167" s="46"/>
      <c r="J2167" s="167"/>
      <c r="K2167" s="169"/>
      <c r="L2167" s="169"/>
      <c r="N2167" s="46"/>
      <c r="O2167" s="68" t="s">
        <v>3346</v>
      </c>
      <c r="AB2167" s="98">
        <f t="shared" si="41"/>
        <v>0</v>
      </c>
    </row>
    <row r="2168" spans="1:28" ht="13.5">
      <c r="A2168" s="717">
        <v>109</v>
      </c>
      <c r="B2168" s="144">
        <v>2125</v>
      </c>
      <c r="C2168" s="351" t="s">
        <v>3320</v>
      </c>
      <c r="D2168" s="255" t="s">
        <v>3789</v>
      </c>
      <c r="E2168" s="212" t="s">
        <v>3790</v>
      </c>
      <c r="F2168" s="414">
        <v>0.5</v>
      </c>
      <c r="G2168" s="167" t="s">
        <v>3791</v>
      </c>
      <c r="H2168" s="167">
        <v>2019.5</v>
      </c>
      <c r="I2168" s="46">
        <v>6</v>
      </c>
      <c r="J2168" s="167" t="s">
        <v>3792</v>
      </c>
      <c r="K2168" s="167" t="s">
        <v>3793</v>
      </c>
      <c r="L2168" s="167" t="s">
        <v>3794</v>
      </c>
      <c r="M2168" s="2">
        <v>6</v>
      </c>
      <c r="N2168" s="167">
        <v>18.65</v>
      </c>
      <c r="O2168" s="68" t="s">
        <v>293</v>
      </c>
      <c r="AB2168" s="98">
        <f t="shared" si="41"/>
        <v>-6.649999999999999</v>
      </c>
    </row>
    <row r="2169" spans="1:28" ht="13.5">
      <c r="A2169" s="717"/>
      <c r="B2169" s="144">
        <v>2126</v>
      </c>
      <c r="C2169" s="351" t="s">
        <v>3320</v>
      </c>
      <c r="D2169" s="993"/>
      <c r="E2169" s="212" t="s">
        <v>3795</v>
      </c>
      <c r="F2169" s="414">
        <v>0.5</v>
      </c>
      <c r="G2169" s="169"/>
      <c r="H2169" s="169"/>
      <c r="I2169" s="46"/>
      <c r="J2169" s="167"/>
      <c r="K2169" s="169"/>
      <c r="L2169" s="169"/>
      <c r="N2169" s="169"/>
      <c r="O2169" s="68" t="s">
        <v>293</v>
      </c>
      <c r="AB2169" s="98">
        <f t="shared" si="41"/>
        <v>0</v>
      </c>
    </row>
    <row r="2170" spans="1:28" ht="13.5">
      <c r="A2170" s="715">
        <v>110</v>
      </c>
      <c r="B2170" s="144">
        <v>2127</v>
      </c>
      <c r="C2170" s="351" t="s">
        <v>3320</v>
      </c>
      <c r="D2170" s="255" t="s">
        <v>3796</v>
      </c>
      <c r="E2170" s="351" t="s">
        <v>3797</v>
      </c>
      <c r="F2170" s="182">
        <v>2.5</v>
      </c>
      <c r="G2170" s="169" t="s">
        <v>3342</v>
      </c>
      <c r="H2170" s="167" t="s">
        <v>1022</v>
      </c>
      <c r="I2170" s="167">
        <v>29.25</v>
      </c>
      <c r="J2170" s="167" t="s">
        <v>3798</v>
      </c>
      <c r="K2170" s="167" t="s">
        <v>3799</v>
      </c>
      <c r="L2170" s="167" t="s">
        <v>3800</v>
      </c>
      <c r="M2170" s="843">
        <v>29.25</v>
      </c>
      <c r="N2170" s="167">
        <v>58.5</v>
      </c>
      <c r="O2170" s="68" t="s">
        <v>3346</v>
      </c>
      <c r="AB2170" s="98">
        <f t="shared" si="41"/>
        <v>0</v>
      </c>
    </row>
    <row r="2171" spans="1:28" ht="13.5">
      <c r="A2171" s="979">
        <v>67</v>
      </c>
      <c r="B2171" s="144">
        <v>2128</v>
      </c>
      <c r="C2171" s="351" t="s">
        <v>3320</v>
      </c>
      <c r="D2171" s="993"/>
      <c r="E2171" s="351" t="s">
        <v>3797</v>
      </c>
      <c r="F2171" s="182">
        <v>2.5</v>
      </c>
      <c r="G2171" s="169" t="s">
        <v>3342</v>
      </c>
      <c r="H2171" s="169">
        <v>2019.6</v>
      </c>
      <c r="I2171" s="169">
        <v>9.75</v>
      </c>
      <c r="J2171" s="167" t="s">
        <v>3801</v>
      </c>
      <c r="K2171" s="169" t="s">
        <v>3802</v>
      </c>
      <c r="L2171" s="169">
        <v>15801860628</v>
      </c>
      <c r="M2171" s="239"/>
      <c r="N2171" s="169"/>
      <c r="O2171" s="68" t="s">
        <v>3346</v>
      </c>
      <c r="AB2171" s="98">
        <f t="shared" si="41"/>
        <v>0</v>
      </c>
    </row>
    <row r="2172" spans="1:28" ht="13.5">
      <c r="A2172" s="979">
        <v>68</v>
      </c>
      <c r="B2172" s="144">
        <v>2129</v>
      </c>
      <c r="C2172" s="351" t="s">
        <v>3320</v>
      </c>
      <c r="D2172" s="993"/>
      <c r="E2172" s="351" t="s">
        <v>3797</v>
      </c>
      <c r="F2172" s="182">
        <v>2.5</v>
      </c>
      <c r="G2172" s="169" t="s">
        <v>3342</v>
      </c>
      <c r="H2172" s="169">
        <v>2019.6</v>
      </c>
      <c r="I2172" s="169">
        <v>9.75</v>
      </c>
      <c r="J2172" s="167" t="s">
        <v>3801</v>
      </c>
      <c r="K2172" s="169" t="s">
        <v>3802</v>
      </c>
      <c r="L2172" s="169">
        <v>15801860628</v>
      </c>
      <c r="M2172" s="238"/>
      <c r="N2172" s="169"/>
      <c r="O2172" s="68" t="s">
        <v>3346</v>
      </c>
      <c r="W2172">
        <f>SUM(F2045:F2173)</f>
        <v>254.93999999999988</v>
      </c>
      <c r="AB2172" s="98">
        <f t="shared" si="41"/>
        <v>0</v>
      </c>
    </row>
    <row r="2173" spans="1:28" ht="13.5">
      <c r="A2173" s="979">
        <v>111</v>
      </c>
      <c r="B2173" s="144">
        <v>2130</v>
      </c>
      <c r="C2173" s="351" t="s">
        <v>3320</v>
      </c>
      <c r="D2173" s="999" t="s">
        <v>3803</v>
      </c>
      <c r="E2173" t="s">
        <v>3804</v>
      </c>
      <c r="F2173" s="2">
        <v>1</v>
      </c>
      <c r="G2173" s="2" t="s">
        <v>3805</v>
      </c>
      <c r="H2173">
        <v>2019.4</v>
      </c>
      <c r="I2173" s="46">
        <v>6</v>
      </c>
      <c r="J2173" s="46" t="s">
        <v>3806</v>
      </c>
      <c r="K2173" s="46" t="s">
        <v>3807</v>
      </c>
      <c r="L2173" s="46" t="s">
        <v>3808</v>
      </c>
      <c r="M2173" s="2">
        <v>6</v>
      </c>
      <c r="N2173" s="46">
        <v>16.62</v>
      </c>
      <c r="O2173" t="s">
        <v>293</v>
      </c>
      <c r="X2173" s="1001"/>
      <c r="AB2173" s="98">
        <f t="shared" si="41"/>
        <v>-4.620000000000001</v>
      </c>
    </row>
    <row r="2174" spans="6:28" ht="13.5">
      <c r="F2174" s="1000">
        <f>SUM(F5:F2173)</f>
        <v>7003.746999999986</v>
      </c>
      <c r="G2174" s="2">
        <f>SUM(G5:G2173)</f>
        <v>0</v>
      </c>
      <c r="I2174" s="2">
        <f>SUM(I5:I2173)</f>
        <v>22511.920200000026</v>
      </c>
      <c r="M2174" s="1000">
        <f>SUM(M5:M2173)</f>
        <v>22092.11999999999</v>
      </c>
      <c r="N2174" s="1000">
        <f>SUM(N5:N2173)</f>
        <v>63466.52000000004</v>
      </c>
      <c r="AB2174" s="98">
        <f t="shared" si="41"/>
        <v>-19282.280000000057</v>
      </c>
    </row>
    <row r="2178" ht="13.5">
      <c r="I2178" s="2">
        <f>I2174-M2174</f>
        <v>419.80020000003424</v>
      </c>
    </row>
  </sheetData>
  <sheetProtection/>
  <autoFilter ref="AB1:AB2178"/>
  <mergeCells count="3963">
    <mergeCell ref="A1:W1"/>
    <mergeCell ref="P2:Q2"/>
    <mergeCell ref="R2:T2"/>
    <mergeCell ref="A2:A4"/>
    <mergeCell ref="A5:A6"/>
    <mergeCell ref="A7:A9"/>
    <mergeCell ref="A10:A21"/>
    <mergeCell ref="A22:A38"/>
    <mergeCell ref="A39:A41"/>
    <mergeCell ref="A42:A43"/>
    <mergeCell ref="A44:A47"/>
    <mergeCell ref="A48:A50"/>
    <mergeCell ref="A51:A53"/>
    <mergeCell ref="A54:A56"/>
    <mergeCell ref="A57:A58"/>
    <mergeCell ref="A59:A61"/>
    <mergeCell ref="A62:A63"/>
    <mergeCell ref="A64:A65"/>
    <mergeCell ref="A66:A68"/>
    <mergeCell ref="A69:A71"/>
    <mergeCell ref="A72:A73"/>
    <mergeCell ref="A74:A77"/>
    <mergeCell ref="A78:A80"/>
    <mergeCell ref="A82:A84"/>
    <mergeCell ref="A85:A87"/>
    <mergeCell ref="A88:A89"/>
    <mergeCell ref="A90:A92"/>
    <mergeCell ref="A93:A96"/>
    <mergeCell ref="A112:A113"/>
    <mergeCell ref="A114:A115"/>
    <mergeCell ref="A116:A117"/>
    <mergeCell ref="A118:A120"/>
    <mergeCell ref="A121:A123"/>
    <mergeCell ref="A124:A127"/>
    <mergeCell ref="A128:A129"/>
    <mergeCell ref="A130:A131"/>
    <mergeCell ref="A132:A133"/>
    <mergeCell ref="A134:A135"/>
    <mergeCell ref="A136:A140"/>
    <mergeCell ref="A141:A142"/>
    <mergeCell ref="A143:A144"/>
    <mergeCell ref="A145:A147"/>
    <mergeCell ref="A148:A150"/>
    <mergeCell ref="A151:A162"/>
    <mergeCell ref="A165:A167"/>
    <mergeCell ref="A168:A169"/>
    <mergeCell ref="A170:A171"/>
    <mergeCell ref="A172:A175"/>
    <mergeCell ref="A176:A178"/>
    <mergeCell ref="A179:A183"/>
    <mergeCell ref="A184:A185"/>
    <mergeCell ref="A186:A187"/>
    <mergeCell ref="A188:A189"/>
    <mergeCell ref="A190:A191"/>
    <mergeCell ref="A192:A193"/>
    <mergeCell ref="A194:A195"/>
    <mergeCell ref="A196:A198"/>
    <mergeCell ref="A199:A201"/>
    <mergeCell ref="A202:A204"/>
    <mergeCell ref="A205:A225"/>
    <mergeCell ref="A226:A229"/>
    <mergeCell ref="A230:A231"/>
    <mergeCell ref="A232:A233"/>
    <mergeCell ref="A234:A235"/>
    <mergeCell ref="A236:A237"/>
    <mergeCell ref="A241:A242"/>
    <mergeCell ref="A243:A249"/>
    <mergeCell ref="A250:A252"/>
    <mergeCell ref="A254:A256"/>
    <mergeCell ref="A260:A262"/>
    <mergeCell ref="A276:A278"/>
    <mergeCell ref="A279:A280"/>
    <mergeCell ref="A284:A285"/>
    <mergeCell ref="A286:A290"/>
    <mergeCell ref="A293:A294"/>
    <mergeCell ref="A295:A296"/>
    <mergeCell ref="A297:A298"/>
    <mergeCell ref="A300:A301"/>
    <mergeCell ref="A302:A304"/>
    <mergeCell ref="A306:A309"/>
    <mergeCell ref="A310:A313"/>
    <mergeCell ref="A314:A316"/>
    <mergeCell ref="A317:A323"/>
    <mergeCell ref="A325:A327"/>
    <mergeCell ref="A328:A330"/>
    <mergeCell ref="A333:A334"/>
    <mergeCell ref="A337:A338"/>
    <mergeCell ref="A339:A340"/>
    <mergeCell ref="A341:A342"/>
    <mergeCell ref="A344:A347"/>
    <mergeCell ref="A348:A349"/>
    <mergeCell ref="A351:A352"/>
    <mergeCell ref="A353:A354"/>
    <mergeCell ref="A355:A356"/>
    <mergeCell ref="A358:A359"/>
    <mergeCell ref="A362:A364"/>
    <mergeCell ref="A367:A368"/>
    <mergeCell ref="A370:A371"/>
    <mergeCell ref="A372:A385"/>
    <mergeCell ref="A459:A460"/>
    <mergeCell ref="A461:A462"/>
    <mergeCell ref="A463:A467"/>
    <mergeCell ref="A468:A471"/>
    <mergeCell ref="A472:A474"/>
    <mergeCell ref="A475:A478"/>
    <mergeCell ref="A479:A483"/>
    <mergeCell ref="A484:A485"/>
    <mergeCell ref="A486:A498"/>
    <mergeCell ref="A499:A506"/>
    <mergeCell ref="A507:A508"/>
    <mergeCell ref="A509:A511"/>
    <mergeCell ref="A512:A513"/>
    <mergeCell ref="A517:A518"/>
    <mergeCell ref="A520:A521"/>
    <mergeCell ref="A522:A523"/>
    <mergeCell ref="A525:A526"/>
    <mergeCell ref="A527:A528"/>
    <mergeCell ref="A529:A530"/>
    <mergeCell ref="A531:A534"/>
    <mergeCell ref="A535:A539"/>
    <mergeCell ref="A542:A543"/>
    <mergeCell ref="A544:A546"/>
    <mergeCell ref="A547:A549"/>
    <mergeCell ref="A550:A551"/>
    <mergeCell ref="A558:A567"/>
    <mergeCell ref="A573:A574"/>
    <mergeCell ref="A577:A578"/>
    <mergeCell ref="A579:A580"/>
    <mergeCell ref="A581:A582"/>
    <mergeCell ref="A585:A586"/>
    <mergeCell ref="A589:A590"/>
    <mergeCell ref="A597:A600"/>
    <mergeCell ref="A601:A603"/>
    <mergeCell ref="A604:A608"/>
    <mergeCell ref="A621:A622"/>
    <mergeCell ref="A623:A624"/>
    <mergeCell ref="A626:A629"/>
    <mergeCell ref="A630:A633"/>
    <mergeCell ref="A637:A640"/>
    <mergeCell ref="A641:A643"/>
    <mergeCell ref="A650:A651"/>
    <mergeCell ref="A652:A653"/>
    <mergeCell ref="A655:A657"/>
    <mergeCell ref="A658:A660"/>
    <mergeCell ref="A661:A665"/>
    <mergeCell ref="A666:A668"/>
    <mergeCell ref="A669:A672"/>
    <mergeCell ref="A673:A674"/>
    <mergeCell ref="A675:A676"/>
    <mergeCell ref="A677:A678"/>
    <mergeCell ref="A679:A680"/>
    <mergeCell ref="A683:A684"/>
    <mergeCell ref="A685:A686"/>
    <mergeCell ref="A690:A692"/>
    <mergeCell ref="A693:A694"/>
    <mergeCell ref="A697:A698"/>
    <mergeCell ref="A700:A703"/>
    <mergeCell ref="A705:A708"/>
    <mergeCell ref="A709:A710"/>
    <mergeCell ref="A711:A713"/>
    <mergeCell ref="A715:A716"/>
    <mergeCell ref="A721:A722"/>
    <mergeCell ref="A723:A725"/>
    <mergeCell ref="A726:A728"/>
    <mergeCell ref="A729:A731"/>
    <mergeCell ref="A732:A733"/>
    <mergeCell ref="A734:A735"/>
    <mergeCell ref="A736:A737"/>
    <mergeCell ref="A738:A744"/>
    <mergeCell ref="A745:A746"/>
    <mergeCell ref="A748:A749"/>
    <mergeCell ref="A751:A753"/>
    <mergeCell ref="A755:A757"/>
    <mergeCell ref="A762:A763"/>
    <mergeCell ref="A764:A767"/>
    <mergeCell ref="A768:A769"/>
    <mergeCell ref="A773:A774"/>
    <mergeCell ref="A777:A779"/>
    <mergeCell ref="A780:A783"/>
    <mergeCell ref="A787:A788"/>
    <mergeCell ref="A790:A791"/>
    <mergeCell ref="A792:A794"/>
    <mergeCell ref="A795:A796"/>
    <mergeCell ref="A803:A804"/>
    <mergeCell ref="A808:A809"/>
    <mergeCell ref="A813:A814"/>
    <mergeCell ref="A816:A817"/>
    <mergeCell ref="A818:A819"/>
    <mergeCell ref="A820:A824"/>
    <mergeCell ref="A829:A830"/>
    <mergeCell ref="A832:A833"/>
    <mergeCell ref="A835:A836"/>
    <mergeCell ref="A837:A838"/>
    <mergeCell ref="A844:A845"/>
    <mergeCell ref="A846:A847"/>
    <mergeCell ref="A848:A849"/>
    <mergeCell ref="A850:A852"/>
    <mergeCell ref="A853:A854"/>
    <mergeCell ref="A856:A857"/>
    <mergeCell ref="A859:A860"/>
    <mergeCell ref="A862:A863"/>
    <mergeCell ref="A864:A865"/>
    <mergeCell ref="A866:A871"/>
    <mergeCell ref="A872:A874"/>
    <mergeCell ref="A875:A877"/>
    <mergeCell ref="A878:A880"/>
    <mergeCell ref="A881:A884"/>
    <mergeCell ref="A885:A887"/>
    <mergeCell ref="A888:A889"/>
    <mergeCell ref="A890:A891"/>
    <mergeCell ref="A894:A895"/>
    <mergeCell ref="A897:A898"/>
    <mergeCell ref="A899:A902"/>
    <mergeCell ref="A903:A905"/>
    <mergeCell ref="A906:A909"/>
    <mergeCell ref="A910:A911"/>
    <mergeCell ref="A912:A914"/>
    <mergeCell ref="A915:A917"/>
    <mergeCell ref="A918:A919"/>
    <mergeCell ref="A920:A924"/>
    <mergeCell ref="A925:A926"/>
    <mergeCell ref="A927:A929"/>
    <mergeCell ref="A930:A931"/>
    <mergeCell ref="A932:A934"/>
    <mergeCell ref="A936:A937"/>
    <mergeCell ref="A938:A941"/>
    <mergeCell ref="A942:A943"/>
    <mergeCell ref="A944:A955"/>
    <mergeCell ref="A957:A959"/>
    <mergeCell ref="A960:A961"/>
    <mergeCell ref="A962:A965"/>
    <mergeCell ref="A966:A968"/>
    <mergeCell ref="A969:A970"/>
    <mergeCell ref="A971:A972"/>
    <mergeCell ref="A973:A974"/>
    <mergeCell ref="A975:A976"/>
    <mergeCell ref="A977:A981"/>
    <mergeCell ref="A982:A983"/>
    <mergeCell ref="A984:A985"/>
    <mergeCell ref="A986:A988"/>
    <mergeCell ref="A989:A990"/>
    <mergeCell ref="A991:A992"/>
    <mergeCell ref="A993:A995"/>
    <mergeCell ref="A996:A998"/>
    <mergeCell ref="A999:A1001"/>
    <mergeCell ref="A1002:A1005"/>
    <mergeCell ref="A1006:A1010"/>
    <mergeCell ref="A1011:A1013"/>
    <mergeCell ref="A1014:A1015"/>
    <mergeCell ref="A1016:A1025"/>
    <mergeCell ref="A1026:A1027"/>
    <mergeCell ref="A1028:A1029"/>
    <mergeCell ref="A1030:A1031"/>
    <mergeCell ref="A1032:A1034"/>
    <mergeCell ref="A1035:A1037"/>
    <mergeCell ref="A1038:A1040"/>
    <mergeCell ref="A1041:A1043"/>
    <mergeCell ref="A1044:A1051"/>
    <mergeCell ref="A1053:A1054"/>
    <mergeCell ref="A1055:A1056"/>
    <mergeCell ref="A1058:A1060"/>
    <mergeCell ref="A1063:A1064"/>
    <mergeCell ref="A1065:A1066"/>
    <mergeCell ref="A1069:A1070"/>
    <mergeCell ref="A1071:A1072"/>
    <mergeCell ref="A1079:A1081"/>
    <mergeCell ref="A1082:A1083"/>
    <mergeCell ref="A1085:A1089"/>
    <mergeCell ref="A1090:A1091"/>
    <mergeCell ref="A1094:A1099"/>
    <mergeCell ref="A1105:A1107"/>
    <mergeCell ref="A1113:A1114"/>
    <mergeCell ref="A1116:A1117"/>
    <mergeCell ref="A1118:A1119"/>
    <mergeCell ref="A1120:A1121"/>
    <mergeCell ref="A1122:A1123"/>
    <mergeCell ref="A1125:A1126"/>
    <mergeCell ref="A1128:A1131"/>
    <mergeCell ref="A1133:A1134"/>
    <mergeCell ref="A1137:A1138"/>
    <mergeCell ref="A1139:A1140"/>
    <mergeCell ref="A1141:A1144"/>
    <mergeCell ref="A1145:A1147"/>
    <mergeCell ref="A1148:A1149"/>
    <mergeCell ref="A1152:A1153"/>
    <mergeCell ref="A1157:A1158"/>
    <mergeCell ref="A1161:A1162"/>
    <mergeCell ref="A1163:A1164"/>
    <mergeCell ref="A1166:A1167"/>
    <mergeCell ref="A1172:A1173"/>
    <mergeCell ref="A1174:A1175"/>
    <mergeCell ref="A1177:A1178"/>
    <mergeCell ref="A1184:A1187"/>
    <mergeCell ref="A1188:A1190"/>
    <mergeCell ref="A1191:A1194"/>
    <mergeCell ref="A1195:A1196"/>
    <mergeCell ref="A1198:A1200"/>
    <mergeCell ref="A1201:A1206"/>
    <mergeCell ref="A1211:A1212"/>
    <mergeCell ref="A1213:A1215"/>
    <mergeCell ref="A1216:A1221"/>
    <mergeCell ref="A1222:A1223"/>
    <mergeCell ref="A1224:A1225"/>
    <mergeCell ref="A1226:A1227"/>
    <mergeCell ref="A1228:A1229"/>
    <mergeCell ref="A1230:A1231"/>
    <mergeCell ref="A1232:A1233"/>
    <mergeCell ref="A1234:A1236"/>
    <mergeCell ref="A1237:A1238"/>
    <mergeCell ref="A1239:A1244"/>
    <mergeCell ref="A1245:A1246"/>
    <mergeCell ref="A1247:A1249"/>
    <mergeCell ref="A1250:A1254"/>
    <mergeCell ref="A1255:A1256"/>
    <mergeCell ref="A1257:A1258"/>
    <mergeCell ref="A1259:A1261"/>
    <mergeCell ref="A1263:A1265"/>
    <mergeCell ref="A1266:A1268"/>
    <mergeCell ref="A1269:A1271"/>
    <mergeCell ref="A1272:A1273"/>
    <mergeCell ref="A1274:A1275"/>
    <mergeCell ref="A1276:A1277"/>
    <mergeCell ref="A1278:A1279"/>
    <mergeCell ref="A1280:A1281"/>
    <mergeCell ref="A1282:A1291"/>
    <mergeCell ref="A1292:A1294"/>
    <mergeCell ref="A1295:A1296"/>
    <mergeCell ref="A1297:A1299"/>
    <mergeCell ref="A1300:A1303"/>
    <mergeCell ref="A1304:A1306"/>
    <mergeCell ref="A1307:A1309"/>
    <mergeCell ref="A1310:A1313"/>
    <mergeCell ref="A1314:A1315"/>
    <mergeCell ref="A1316:A1321"/>
    <mergeCell ref="A1322:A1323"/>
    <mergeCell ref="A1324:A1326"/>
    <mergeCell ref="A1327:A1329"/>
    <mergeCell ref="A1330:A1331"/>
    <mergeCell ref="A1332:A1333"/>
    <mergeCell ref="A1334:A1335"/>
    <mergeCell ref="A1336:A1337"/>
    <mergeCell ref="A1339:A1340"/>
    <mergeCell ref="A1344:A1346"/>
    <mergeCell ref="A1347:A1348"/>
    <mergeCell ref="A1349:A1350"/>
    <mergeCell ref="A1352:A1353"/>
    <mergeCell ref="A1354:A1355"/>
    <mergeCell ref="A1356:A1359"/>
    <mergeCell ref="A1361:A1363"/>
    <mergeCell ref="A1364:A1366"/>
    <mergeCell ref="A1367:A1368"/>
    <mergeCell ref="A1369:A1370"/>
    <mergeCell ref="A1371:A1374"/>
    <mergeCell ref="A1375:A1376"/>
    <mergeCell ref="A1378:A1380"/>
    <mergeCell ref="A1381:A1383"/>
    <mergeCell ref="A1384:A1389"/>
    <mergeCell ref="A1390:A1391"/>
    <mergeCell ref="A1392:A1396"/>
    <mergeCell ref="A1397:A1398"/>
    <mergeCell ref="A1399:A1402"/>
    <mergeCell ref="A1560:A1561"/>
    <mergeCell ref="A2039:A2040"/>
    <mergeCell ref="A2041:A2042"/>
    <mergeCell ref="A2043:A2044"/>
    <mergeCell ref="A2050:A2051"/>
    <mergeCell ref="A2053:A2054"/>
    <mergeCell ref="A2058:A2059"/>
    <mergeCell ref="A2069:A2070"/>
    <mergeCell ref="A2078:A2080"/>
    <mergeCell ref="A2081:A2082"/>
    <mergeCell ref="A2083:A2084"/>
    <mergeCell ref="A2086:A2087"/>
    <mergeCell ref="A2088:A2089"/>
    <mergeCell ref="A2091:A2092"/>
    <mergeCell ref="A2093:A2094"/>
    <mergeCell ref="A2100:A2101"/>
    <mergeCell ref="A2104:A2106"/>
    <mergeCell ref="A2107:A2109"/>
    <mergeCell ref="A2110:A2114"/>
    <mergeCell ref="A2118:A2119"/>
    <mergeCell ref="A2122:A2123"/>
    <mergeCell ref="A2124:A2125"/>
    <mergeCell ref="A2127:A2129"/>
    <mergeCell ref="A2131:A2132"/>
    <mergeCell ref="A2138:A2139"/>
    <mergeCell ref="A2140:A2141"/>
    <mergeCell ref="A2142:A2143"/>
    <mergeCell ref="A2146:A2148"/>
    <mergeCell ref="A2157:A2160"/>
    <mergeCell ref="A2161:A2162"/>
    <mergeCell ref="A2166:A2167"/>
    <mergeCell ref="A2168:A2169"/>
    <mergeCell ref="A2170:A2172"/>
    <mergeCell ref="B2:B4"/>
    <mergeCell ref="C2:C4"/>
    <mergeCell ref="C573:C574"/>
    <mergeCell ref="C577:C578"/>
    <mergeCell ref="C579:C580"/>
    <mergeCell ref="C581:C582"/>
    <mergeCell ref="C585:C586"/>
    <mergeCell ref="C589:C590"/>
    <mergeCell ref="C597:C600"/>
    <mergeCell ref="C601:C603"/>
    <mergeCell ref="C604:C608"/>
    <mergeCell ref="C621:C622"/>
    <mergeCell ref="C623:C624"/>
    <mergeCell ref="C626:C629"/>
    <mergeCell ref="C630:C633"/>
    <mergeCell ref="C751:C753"/>
    <mergeCell ref="C755:C757"/>
    <mergeCell ref="C762:C763"/>
    <mergeCell ref="C764:C767"/>
    <mergeCell ref="C768:C769"/>
    <mergeCell ref="C773:C774"/>
    <mergeCell ref="C777:C779"/>
    <mergeCell ref="C780:C783"/>
    <mergeCell ref="C787:C788"/>
    <mergeCell ref="C790:C791"/>
    <mergeCell ref="C792:C794"/>
    <mergeCell ref="C795:C796"/>
    <mergeCell ref="C803:C804"/>
    <mergeCell ref="C808:C809"/>
    <mergeCell ref="C813:C814"/>
    <mergeCell ref="C816:C817"/>
    <mergeCell ref="C818:C819"/>
    <mergeCell ref="C820:C824"/>
    <mergeCell ref="C829:C830"/>
    <mergeCell ref="C832:C833"/>
    <mergeCell ref="C835:C836"/>
    <mergeCell ref="C837:C838"/>
    <mergeCell ref="C844:C845"/>
    <mergeCell ref="C846:C847"/>
    <mergeCell ref="C848:C849"/>
    <mergeCell ref="C850:C852"/>
    <mergeCell ref="C853:C854"/>
    <mergeCell ref="C856:C857"/>
    <mergeCell ref="C859:C860"/>
    <mergeCell ref="C862:C863"/>
    <mergeCell ref="C864:C865"/>
    <mergeCell ref="C866:C871"/>
    <mergeCell ref="C872:C874"/>
    <mergeCell ref="C875:C877"/>
    <mergeCell ref="C878:C880"/>
    <mergeCell ref="C881:C884"/>
    <mergeCell ref="C885:C887"/>
    <mergeCell ref="C888:C889"/>
    <mergeCell ref="C890:C891"/>
    <mergeCell ref="C894:C895"/>
    <mergeCell ref="C897:C898"/>
    <mergeCell ref="C899:C902"/>
    <mergeCell ref="C903:C905"/>
    <mergeCell ref="C906:C909"/>
    <mergeCell ref="C910:C911"/>
    <mergeCell ref="C912:C914"/>
    <mergeCell ref="C915:C917"/>
    <mergeCell ref="C918:C919"/>
    <mergeCell ref="C920:C924"/>
    <mergeCell ref="C925:C926"/>
    <mergeCell ref="C927:C929"/>
    <mergeCell ref="C930:C931"/>
    <mergeCell ref="C932:C934"/>
    <mergeCell ref="C936:C937"/>
    <mergeCell ref="C938:C941"/>
    <mergeCell ref="C942:C943"/>
    <mergeCell ref="C944:C955"/>
    <mergeCell ref="C957:C959"/>
    <mergeCell ref="C960:C961"/>
    <mergeCell ref="C962:C965"/>
    <mergeCell ref="C966:C968"/>
    <mergeCell ref="C969:C970"/>
    <mergeCell ref="C971:C972"/>
    <mergeCell ref="C973:C974"/>
    <mergeCell ref="C975:C976"/>
    <mergeCell ref="C977:C981"/>
    <mergeCell ref="C982:C983"/>
    <mergeCell ref="C984:C985"/>
    <mergeCell ref="C986:C988"/>
    <mergeCell ref="C989:C990"/>
    <mergeCell ref="C991:C992"/>
    <mergeCell ref="C993:C995"/>
    <mergeCell ref="C996:C998"/>
    <mergeCell ref="C999:C1001"/>
    <mergeCell ref="C1002:C1005"/>
    <mergeCell ref="C1006:C1010"/>
    <mergeCell ref="C1011:C1013"/>
    <mergeCell ref="C1014:C1015"/>
    <mergeCell ref="C1016:C1025"/>
    <mergeCell ref="C1026:C1027"/>
    <mergeCell ref="C1028:C1029"/>
    <mergeCell ref="C1030:C1031"/>
    <mergeCell ref="C1032:C1034"/>
    <mergeCell ref="C1035:C1037"/>
    <mergeCell ref="C1038:C1040"/>
    <mergeCell ref="C1041:C1043"/>
    <mergeCell ref="C1044:C1051"/>
    <mergeCell ref="C1053:C1054"/>
    <mergeCell ref="C1055:C1056"/>
    <mergeCell ref="C1058:C1060"/>
    <mergeCell ref="D2:D4"/>
    <mergeCell ref="D389:D390"/>
    <mergeCell ref="D391:D393"/>
    <mergeCell ref="D394:D395"/>
    <mergeCell ref="D396:D397"/>
    <mergeCell ref="D401:D402"/>
    <mergeCell ref="D403:D404"/>
    <mergeCell ref="D405:D408"/>
    <mergeCell ref="D411:D412"/>
    <mergeCell ref="D415:D416"/>
    <mergeCell ref="D417:D419"/>
    <mergeCell ref="D421:D425"/>
    <mergeCell ref="D426:D430"/>
    <mergeCell ref="D431:D432"/>
    <mergeCell ref="D433:D436"/>
    <mergeCell ref="D437:D438"/>
    <mergeCell ref="D440:D441"/>
    <mergeCell ref="D442:D447"/>
    <mergeCell ref="D448:D451"/>
    <mergeCell ref="D452:D453"/>
    <mergeCell ref="D454:D456"/>
    <mergeCell ref="D459:D460"/>
    <mergeCell ref="D461:D462"/>
    <mergeCell ref="D463:D467"/>
    <mergeCell ref="D468:D471"/>
    <mergeCell ref="D472:D474"/>
    <mergeCell ref="D475:D478"/>
    <mergeCell ref="D479:D483"/>
    <mergeCell ref="D484:D485"/>
    <mergeCell ref="D486:D498"/>
    <mergeCell ref="D499:D506"/>
    <mergeCell ref="D507:D508"/>
    <mergeCell ref="D509:D511"/>
    <mergeCell ref="D512:D513"/>
    <mergeCell ref="D517:D518"/>
    <mergeCell ref="D520:D521"/>
    <mergeCell ref="D522:D523"/>
    <mergeCell ref="D525:D526"/>
    <mergeCell ref="D527:D528"/>
    <mergeCell ref="D529:D530"/>
    <mergeCell ref="D531:D534"/>
    <mergeCell ref="D535:D539"/>
    <mergeCell ref="D542:D543"/>
    <mergeCell ref="D544:D546"/>
    <mergeCell ref="D547:D549"/>
    <mergeCell ref="D550:D551"/>
    <mergeCell ref="D553:D557"/>
    <mergeCell ref="D558:D567"/>
    <mergeCell ref="D573:D574"/>
    <mergeCell ref="D577:D578"/>
    <mergeCell ref="D579:D580"/>
    <mergeCell ref="D581:D582"/>
    <mergeCell ref="D585:D586"/>
    <mergeCell ref="D589:D590"/>
    <mergeCell ref="D597:D600"/>
    <mergeCell ref="D601:D603"/>
    <mergeCell ref="D604:D608"/>
    <mergeCell ref="D621:D622"/>
    <mergeCell ref="D623:D624"/>
    <mergeCell ref="D626:D629"/>
    <mergeCell ref="D630:D633"/>
    <mergeCell ref="D637:D640"/>
    <mergeCell ref="D641:D643"/>
    <mergeCell ref="D650:D651"/>
    <mergeCell ref="D652:D653"/>
    <mergeCell ref="D655:D657"/>
    <mergeCell ref="D658:D660"/>
    <mergeCell ref="D661:D665"/>
    <mergeCell ref="D666:D668"/>
    <mergeCell ref="D669:D672"/>
    <mergeCell ref="D673:D674"/>
    <mergeCell ref="D675:D676"/>
    <mergeCell ref="D677:D678"/>
    <mergeCell ref="D679:D680"/>
    <mergeCell ref="D683:D684"/>
    <mergeCell ref="D685:D686"/>
    <mergeCell ref="D690:D692"/>
    <mergeCell ref="D693:D694"/>
    <mergeCell ref="D697:D698"/>
    <mergeCell ref="D700:D703"/>
    <mergeCell ref="D705:D708"/>
    <mergeCell ref="D709:D710"/>
    <mergeCell ref="D711:D713"/>
    <mergeCell ref="D715:D716"/>
    <mergeCell ref="D721:D722"/>
    <mergeCell ref="D723:D725"/>
    <mergeCell ref="D726:D728"/>
    <mergeCell ref="D729:D731"/>
    <mergeCell ref="D732:D733"/>
    <mergeCell ref="D734:D735"/>
    <mergeCell ref="D736:D737"/>
    <mergeCell ref="D738:D744"/>
    <mergeCell ref="D745:D746"/>
    <mergeCell ref="D748:D749"/>
    <mergeCell ref="D751:D753"/>
    <mergeCell ref="D755:D757"/>
    <mergeCell ref="D762:D763"/>
    <mergeCell ref="D764:D767"/>
    <mergeCell ref="D768:D769"/>
    <mergeCell ref="D773:D774"/>
    <mergeCell ref="D777:D779"/>
    <mergeCell ref="D780:D783"/>
    <mergeCell ref="D787:D788"/>
    <mergeCell ref="D790:D791"/>
    <mergeCell ref="D792:D794"/>
    <mergeCell ref="D795:D796"/>
    <mergeCell ref="D803:D804"/>
    <mergeCell ref="D808:D809"/>
    <mergeCell ref="D813:D814"/>
    <mergeCell ref="D816:D817"/>
    <mergeCell ref="D818:D819"/>
    <mergeCell ref="D820:D824"/>
    <mergeCell ref="D829:D830"/>
    <mergeCell ref="D832:D833"/>
    <mergeCell ref="D835:D836"/>
    <mergeCell ref="D837:D838"/>
    <mergeCell ref="D844:D845"/>
    <mergeCell ref="D846:D847"/>
    <mergeCell ref="D848:D849"/>
    <mergeCell ref="D850:D852"/>
    <mergeCell ref="D853:D854"/>
    <mergeCell ref="D856:D857"/>
    <mergeCell ref="D859:D860"/>
    <mergeCell ref="D862:D863"/>
    <mergeCell ref="D864:D865"/>
    <mergeCell ref="D866:D871"/>
    <mergeCell ref="D872:D874"/>
    <mergeCell ref="D875:D877"/>
    <mergeCell ref="D878:D880"/>
    <mergeCell ref="D881:D884"/>
    <mergeCell ref="D885:D887"/>
    <mergeCell ref="D888:D889"/>
    <mergeCell ref="D890:D891"/>
    <mergeCell ref="D894:D895"/>
    <mergeCell ref="D897:D898"/>
    <mergeCell ref="D899:D902"/>
    <mergeCell ref="D903:D905"/>
    <mergeCell ref="D906:D909"/>
    <mergeCell ref="D910:D911"/>
    <mergeCell ref="D912:D914"/>
    <mergeCell ref="D915:D917"/>
    <mergeCell ref="D918:D919"/>
    <mergeCell ref="D920:D924"/>
    <mergeCell ref="D925:D926"/>
    <mergeCell ref="D927:D929"/>
    <mergeCell ref="D930:D931"/>
    <mergeCell ref="D932:D934"/>
    <mergeCell ref="D936:D937"/>
    <mergeCell ref="D938:D941"/>
    <mergeCell ref="D942:D943"/>
    <mergeCell ref="D944:D955"/>
    <mergeCell ref="D957:D959"/>
    <mergeCell ref="D960:D961"/>
    <mergeCell ref="D962:D965"/>
    <mergeCell ref="D966:D968"/>
    <mergeCell ref="D969:D970"/>
    <mergeCell ref="D971:D972"/>
    <mergeCell ref="D973:D974"/>
    <mergeCell ref="D975:D976"/>
    <mergeCell ref="D977:D981"/>
    <mergeCell ref="D982:D983"/>
    <mergeCell ref="D984:D985"/>
    <mergeCell ref="D986:D988"/>
    <mergeCell ref="D989:D990"/>
    <mergeCell ref="D991:D992"/>
    <mergeCell ref="D993:D995"/>
    <mergeCell ref="D996:D998"/>
    <mergeCell ref="D999:D1001"/>
    <mergeCell ref="D1002:D1005"/>
    <mergeCell ref="D1006:D1010"/>
    <mergeCell ref="D1011:D1013"/>
    <mergeCell ref="D1014:D1015"/>
    <mergeCell ref="D1016:D1025"/>
    <mergeCell ref="D1026:D1027"/>
    <mergeCell ref="D1028:D1029"/>
    <mergeCell ref="D1030:D1031"/>
    <mergeCell ref="D1032:D1034"/>
    <mergeCell ref="D1035:D1037"/>
    <mergeCell ref="D1038:D1040"/>
    <mergeCell ref="D1041:D1043"/>
    <mergeCell ref="D1044:D1051"/>
    <mergeCell ref="D1053:D1054"/>
    <mergeCell ref="D1055:D1056"/>
    <mergeCell ref="D1058:D1060"/>
    <mergeCell ref="D1172:D1173"/>
    <mergeCell ref="D1174:D1175"/>
    <mergeCell ref="D1177:D1178"/>
    <mergeCell ref="D1184:D1187"/>
    <mergeCell ref="D1188:D1190"/>
    <mergeCell ref="D1191:D1194"/>
    <mergeCell ref="D1195:D1196"/>
    <mergeCell ref="D1198:D1200"/>
    <mergeCell ref="D1201:D1206"/>
    <mergeCell ref="D1211:D1212"/>
    <mergeCell ref="D1213:D1215"/>
    <mergeCell ref="D1216:D1221"/>
    <mergeCell ref="D1222:D1223"/>
    <mergeCell ref="D1224:D1225"/>
    <mergeCell ref="D1226:D1227"/>
    <mergeCell ref="D1228:D1229"/>
    <mergeCell ref="D1230:D1231"/>
    <mergeCell ref="D1232:D1233"/>
    <mergeCell ref="D1234:D1236"/>
    <mergeCell ref="D1237:D1238"/>
    <mergeCell ref="D1239:D1244"/>
    <mergeCell ref="D1245:D1246"/>
    <mergeCell ref="D1247:D1249"/>
    <mergeCell ref="D1250:D1254"/>
    <mergeCell ref="D1255:D1256"/>
    <mergeCell ref="D1257:D1258"/>
    <mergeCell ref="D1259:D1261"/>
    <mergeCell ref="D1263:D1265"/>
    <mergeCell ref="D1266:D1268"/>
    <mergeCell ref="D1269:D1271"/>
    <mergeCell ref="D1272:D1273"/>
    <mergeCell ref="D1274:D1275"/>
    <mergeCell ref="D1276:D1277"/>
    <mergeCell ref="D1278:D1279"/>
    <mergeCell ref="D1280:D1281"/>
    <mergeCell ref="D1282:D1291"/>
    <mergeCell ref="D1292:D1294"/>
    <mergeCell ref="D1295:D1296"/>
    <mergeCell ref="D1297:D1299"/>
    <mergeCell ref="D1300:D1303"/>
    <mergeCell ref="D1304:D1306"/>
    <mergeCell ref="D1307:D1309"/>
    <mergeCell ref="D1310:D1313"/>
    <mergeCell ref="D1314:D1315"/>
    <mergeCell ref="D1316:D1321"/>
    <mergeCell ref="D1322:D1323"/>
    <mergeCell ref="D1324:D1326"/>
    <mergeCell ref="D1327:D1329"/>
    <mergeCell ref="D1330:D1331"/>
    <mergeCell ref="D1332:D1333"/>
    <mergeCell ref="D1334:D1335"/>
    <mergeCell ref="D1336:D1337"/>
    <mergeCell ref="D1339:D1340"/>
    <mergeCell ref="D1344:D1346"/>
    <mergeCell ref="D1347:D1348"/>
    <mergeCell ref="D1349:D1350"/>
    <mergeCell ref="D1352:D1353"/>
    <mergeCell ref="D1354:D1355"/>
    <mergeCell ref="D1356:D1359"/>
    <mergeCell ref="D1361:D1363"/>
    <mergeCell ref="D1364:D1366"/>
    <mergeCell ref="D1367:D1368"/>
    <mergeCell ref="D1369:D1370"/>
    <mergeCell ref="D1371:D1374"/>
    <mergeCell ref="D1375:D1376"/>
    <mergeCell ref="D1378:D1380"/>
    <mergeCell ref="D1381:D1383"/>
    <mergeCell ref="D1384:D1389"/>
    <mergeCell ref="D1390:D1391"/>
    <mergeCell ref="D1392:D1396"/>
    <mergeCell ref="D1397:D1398"/>
    <mergeCell ref="D1399:D1402"/>
    <mergeCell ref="D1404:D1405"/>
    <mergeCell ref="D1406:D1407"/>
    <mergeCell ref="D1408:D1409"/>
    <mergeCell ref="D1410:D1411"/>
    <mergeCell ref="D1412:D1414"/>
    <mergeCell ref="D1415:D1417"/>
    <mergeCell ref="D1418:D1419"/>
    <mergeCell ref="D1420:D1423"/>
    <mergeCell ref="D1424:D1425"/>
    <mergeCell ref="D1427:D1428"/>
    <mergeCell ref="D1429:D1430"/>
    <mergeCell ref="D1431:D1432"/>
    <mergeCell ref="D1434:D1435"/>
    <mergeCell ref="D1436:D1438"/>
    <mergeCell ref="D1439:D1440"/>
    <mergeCell ref="D1443:D1444"/>
    <mergeCell ref="D1445:D1446"/>
    <mergeCell ref="D1447:D1448"/>
    <mergeCell ref="D1449:D1466"/>
    <mergeCell ref="D1467:D1468"/>
    <mergeCell ref="D1469:D1470"/>
    <mergeCell ref="D1471:D1473"/>
    <mergeCell ref="D1474:D1478"/>
    <mergeCell ref="D1479:D1480"/>
    <mergeCell ref="D1481:D1482"/>
    <mergeCell ref="D1483:D1484"/>
    <mergeCell ref="D1485:D1487"/>
    <mergeCell ref="D1488:D1490"/>
    <mergeCell ref="D1491:D1497"/>
    <mergeCell ref="D1498:D1500"/>
    <mergeCell ref="D1501:D1503"/>
    <mergeCell ref="D1506:D1507"/>
    <mergeCell ref="D1510:D1516"/>
    <mergeCell ref="D1517:D1522"/>
    <mergeCell ref="D1524:D1528"/>
    <mergeCell ref="D1529:D1532"/>
    <mergeCell ref="D1533:D1535"/>
    <mergeCell ref="D1536:D1543"/>
    <mergeCell ref="D1545:D1546"/>
    <mergeCell ref="D1547:D1548"/>
    <mergeCell ref="D1551:D1552"/>
    <mergeCell ref="D1553:D1554"/>
    <mergeCell ref="D1557:D1558"/>
    <mergeCell ref="D1559:D1561"/>
    <mergeCell ref="D1562:D1568"/>
    <mergeCell ref="D1569:D1570"/>
    <mergeCell ref="D1571:D1573"/>
    <mergeCell ref="D1574:D1575"/>
    <mergeCell ref="D1577:D1580"/>
    <mergeCell ref="D1581:D1583"/>
    <mergeCell ref="D1584:D1585"/>
    <mergeCell ref="D1586:D1589"/>
    <mergeCell ref="D1590:D1591"/>
    <mergeCell ref="D1592:D1593"/>
    <mergeCell ref="D1594:D1596"/>
    <mergeCell ref="D1598:D1599"/>
    <mergeCell ref="D1602:D1603"/>
    <mergeCell ref="D1604:D1606"/>
    <mergeCell ref="D1607:D1609"/>
    <mergeCell ref="D1611:D1613"/>
    <mergeCell ref="D1614:D1615"/>
    <mergeCell ref="D1616:D1618"/>
    <mergeCell ref="D1619:D1620"/>
    <mergeCell ref="D1621:D1622"/>
    <mergeCell ref="D1623:D1625"/>
    <mergeCell ref="D1626:D1630"/>
    <mergeCell ref="D1632:D1633"/>
    <mergeCell ref="D1634:D1637"/>
    <mergeCell ref="D1638:D1639"/>
    <mergeCell ref="D1640:D1644"/>
    <mergeCell ref="D1645:D1647"/>
    <mergeCell ref="D1648:D1651"/>
    <mergeCell ref="D1652:D1653"/>
    <mergeCell ref="D1654:D1656"/>
    <mergeCell ref="D1657:D1658"/>
    <mergeCell ref="D1659:D1660"/>
    <mergeCell ref="D1661:D1663"/>
    <mergeCell ref="D1664:D1665"/>
    <mergeCell ref="D1666:D1669"/>
    <mergeCell ref="D1670:D1671"/>
    <mergeCell ref="D1672:D1673"/>
    <mergeCell ref="D1674:D1678"/>
    <mergeCell ref="D1679:D1680"/>
    <mergeCell ref="D1681:D1694"/>
    <mergeCell ref="D1696:D1700"/>
    <mergeCell ref="D1701:D1703"/>
    <mergeCell ref="D1704:D1705"/>
    <mergeCell ref="D1706:D1707"/>
    <mergeCell ref="D1709:D1710"/>
    <mergeCell ref="D1712:D1713"/>
    <mergeCell ref="D1714:D1716"/>
    <mergeCell ref="D1718:D1719"/>
    <mergeCell ref="D1720:D1724"/>
    <mergeCell ref="D1726:D1727"/>
    <mergeCell ref="D1728:D1730"/>
    <mergeCell ref="D1731:D1732"/>
    <mergeCell ref="D1733:D1734"/>
    <mergeCell ref="D1735:D1736"/>
    <mergeCell ref="D1737:D1740"/>
    <mergeCell ref="D1741:D1744"/>
    <mergeCell ref="D1745:D1747"/>
    <mergeCell ref="D1749:D1753"/>
    <mergeCell ref="D1754:D1755"/>
    <mergeCell ref="D1756:D1758"/>
    <mergeCell ref="D1759:D1760"/>
    <mergeCell ref="D1761:D1762"/>
    <mergeCell ref="D1763:D1764"/>
    <mergeCell ref="D1765:D1767"/>
    <mergeCell ref="D1768:D1772"/>
    <mergeCell ref="D1773:D1777"/>
    <mergeCell ref="D1778:D1779"/>
    <mergeCell ref="D1780:D1782"/>
    <mergeCell ref="D1783:D1785"/>
    <mergeCell ref="D1786:D1788"/>
    <mergeCell ref="D1790:D1792"/>
    <mergeCell ref="D1793:D1795"/>
    <mergeCell ref="D1796:D1803"/>
    <mergeCell ref="D1804:D1806"/>
    <mergeCell ref="D1807:D1808"/>
    <mergeCell ref="D1809:D1810"/>
    <mergeCell ref="D1811:D1812"/>
    <mergeCell ref="D1813:D1814"/>
    <mergeCell ref="D1815:D1817"/>
    <mergeCell ref="D1818:D1819"/>
    <mergeCell ref="D1820:D1822"/>
    <mergeCell ref="D1823:D1826"/>
    <mergeCell ref="D1827:D1828"/>
    <mergeCell ref="D1829:D1831"/>
    <mergeCell ref="D1832:D1833"/>
    <mergeCell ref="D1834:D1837"/>
    <mergeCell ref="D1838:D1839"/>
    <mergeCell ref="D1840:D1842"/>
    <mergeCell ref="D1844:D1845"/>
    <mergeCell ref="D1846:D1847"/>
    <mergeCell ref="D1848:D1849"/>
    <mergeCell ref="D1852:D1858"/>
    <mergeCell ref="D1859:D1862"/>
    <mergeCell ref="D1863:D1866"/>
    <mergeCell ref="D1867:D1868"/>
    <mergeCell ref="D1869:D1870"/>
    <mergeCell ref="D1871:D1872"/>
    <mergeCell ref="D1873:D1874"/>
    <mergeCell ref="D1875:D1880"/>
    <mergeCell ref="D1881:D1888"/>
    <mergeCell ref="D1890:D1892"/>
    <mergeCell ref="D1893:D1894"/>
    <mergeCell ref="D1895:D1896"/>
    <mergeCell ref="D1897:D1898"/>
    <mergeCell ref="D1899:D1901"/>
    <mergeCell ref="D1902:D1907"/>
    <mergeCell ref="D1908:D1910"/>
    <mergeCell ref="D1911:D1913"/>
    <mergeCell ref="D1914:D1915"/>
    <mergeCell ref="D1916:D1917"/>
    <mergeCell ref="D1918:D1921"/>
    <mergeCell ref="D1922:D1931"/>
    <mergeCell ref="D1932:D1933"/>
    <mergeCell ref="D1934:D1935"/>
    <mergeCell ref="D1937:D1938"/>
    <mergeCell ref="D1939:D1943"/>
    <mergeCell ref="D1944:D1946"/>
    <mergeCell ref="D1947:D1948"/>
    <mergeCell ref="D1951:D1954"/>
    <mergeCell ref="D1955:D1957"/>
    <mergeCell ref="D1958:D1960"/>
    <mergeCell ref="D1962:D1963"/>
    <mergeCell ref="D1964:D1967"/>
    <mergeCell ref="D1968:D1970"/>
    <mergeCell ref="D1971:D1978"/>
    <mergeCell ref="D1980:D1989"/>
    <mergeCell ref="D1990:D1993"/>
    <mergeCell ref="D1994:D1996"/>
    <mergeCell ref="D1997:D1998"/>
    <mergeCell ref="D1999:D2001"/>
    <mergeCell ref="D2002:D2003"/>
    <mergeCell ref="D2004:D2008"/>
    <mergeCell ref="D2009:D2010"/>
    <mergeCell ref="D2011:D2012"/>
    <mergeCell ref="D2014:D2016"/>
    <mergeCell ref="D2017:D2019"/>
    <mergeCell ref="D2021:D2022"/>
    <mergeCell ref="D2023:D2026"/>
    <mergeCell ref="D2027:D2029"/>
    <mergeCell ref="D2030:D2031"/>
    <mergeCell ref="D2032:D2033"/>
    <mergeCell ref="D2036:D2038"/>
    <mergeCell ref="D2039:D2040"/>
    <mergeCell ref="D2041:D2042"/>
    <mergeCell ref="D2043:D2044"/>
    <mergeCell ref="D2050:D2051"/>
    <mergeCell ref="D2053:D2054"/>
    <mergeCell ref="D2058:D2059"/>
    <mergeCell ref="D2069:D2070"/>
    <mergeCell ref="D2078:D2080"/>
    <mergeCell ref="D2081:D2082"/>
    <mergeCell ref="D2083:D2084"/>
    <mergeCell ref="D2086:D2087"/>
    <mergeCell ref="D2088:D2089"/>
    <mergeCell ref="D2091:D2092"/>
    <mergeCell ref="D2093:D2094"/>
    <mergeCell ref="D2100:D2101"/>
    <mergeCell ref="D2104:D2106"/>
    <mergeCell ref="D2107:D2109"/>
    <mergeCell ref="D2110:D2114"/>
    <mergeCell ref="D2118:D2119"/>
    <mergeCell ref="D2122:D2123"/>
    <mergeCell ref="D2124:D2125"/>
    <mergeCell ref="D2127:D2129"/>
    <mergeCell ref="D2131:D2132"/>
    <mergeCell ref="D2138:D2139"/>
    <mergeCell ref="D2140:D2141"/>
    <mergeCell ref="D2142:D2143"/>
    <mergeCell ref="D2146:D2148"/>
    <mergeCell ref="D2157:D2160"/>
    <mergeCell ref="D2161:D2162"/>
    <mergeCell ref="D2166:D2167"/>
    <mergeCell ref="D2168:D2169"/>
    <mergeCell ref="D2170:D2172"/>
    <mergeCell ref="F2:F3"/>
    <mergeCell ref="F1592:F1593"/>
    <mergeCell ref="G2:G4"/>
    <mergeCell ref="G134:G135"/>
    <mergeCell ref="G392:G393"/>
    <mergeCell ref="G396:G397"/>
    <mergeCell ref="G403:G404"/>
    <mergeCell ref="G415:G416"/>
    <mergeCell ref="G417:G419"/>
    <mergeCell ref="G440:G441"/>
    <mergeCell ref="G461:G462"/>
    <mergeCell ref="G463:G467"/>
    <mergeCell ref="G484:G485"/>
    <mergeCell ref="G579:G580"/>
    <mergeCell ref="G697:G698"/>
    <mergeCell ref="G715:G716"/>
    <mergeCell ref="G773:G774"/>
    <mergeCell ref="G777:G779"/>
    <mergeCell ref="G780:G783"/>
    <mergeCell ref="G787:G788"/>
    <mergeCell ref="G790:G791"/>
    <mergeCell ref="G792:G794"/>
    <mergeCell ref="G795:G796"/>
    <mergeCell ref="G803:G804"/>
    <mergeCell ref="G808:G809"/>
    <mergeCell ref="G813:G814"/>
    <mergeCell ref="G816:G817"/>
    <mergeCell ref="G818:G819"/>
    <mergeCell ref="G820:G824"/>
    <mergeCell ref="G829:G830"/>
    <mergeCell ref="G832:G833"/>
    <mergeCell ref="G835:G836"/>
    <mergeCell ref="G837:G838"/>
    <mergeCell ref="G844:G845"/>
    <mergeCell ref="G846:G847"/>
    <mergeCell ref="G848:G849"/>
    <mergeCell ref="G850:G852"/>
    <mergeCell ref="G853:G854"/>
    <mergeCell ref="G856:G857"/>
    <mergeCell ref="G859:G860"/>
    <mergeCell ref="G862:G863"/>
    <mergeCell ref="G864:G865"/>
    <mergeCell ref="G982:G983"/>
    <mergeCell ref="G1063:G1064"/>
    <mergeCell ref="G1082:G1083"/>
    <mergeCell ref="G1404:G1405"/>
    <mergeCell ref="G1406:G1407"/>
    <mergeCell ref="G1408:G1409"/>
    <mergeCell ref="G1410:G1411"/>
    <mergeCell ref="G1429:G1430"/>
    <mergeCell ref="G1431:G1432"/>
    <mergeCell ref="G1436:G1438"/>
    <mergeCell ref="G1439:G1440"/>
    <mergeCell ref="G1469:G1470"/>
    <mergeCell ref="G1524:G1528"/>
    <mergeCell ref="G1592:G1593"/>
    <mergeCell ref="G1621:G1622"/>
    <mergeCell ref="G1623:G1625"/>
    <mergeCell ref="G1674:G1675"/>
    <mergeCell ref="G1676:G1677"/>
    <mergeCell ref="G1679:G1680"/>
    <mergeCell ref="G1765:G1767"/>
    <mergeCell ref="G1844:G1845"/>
    <mergeCell ref="G1857:G1858"/>
    <mergeCell ref="G1955:G1957"/>
    <mergeCell ref="G1958:G1960"/>
    <mergeCell ref="G2091:G2092"/>
    <mergeCell ref="G2107:G2109"/>
    <mergeCell ref="G2110:G2114"/>
    <mergeCell ref="G2122:G2123"/>
    <mergeCell ref="G2131:G2132"/>
    <mergeCell ref="G2138:G2139"/>
    <mergeCell ref="G2140:G2141"/>
    <mergeCell ref="G2142:G2143"/>
    <mergeCell ref="G2146:G2148"/>
    <mergeCell ref="G2157:G2160"/>
    <mergeCell ref="G2161:G2162"/>
    <mergeCell ref="G2168:G2169"/>
    <mergeCell ref="H2:H4"/>
    <mergeCell ref="H391:H393"/>
    <mergeCell ref="H394:H395"/>
    <mergeCell ref="H396:H397"/>
    <mergeCell ref="H401:H402"/>
    <mergeCell ref="H403:H404"/>
    <mergeCell ref="H405:H408"/>
    <mergeCell ref="H411:H412"/>
    <mergeCell ref="H415:H416"/>
    <mergeCell ref="H417:H419"/>
    <mergeCell ref="H421:H425"/>
    <mergeCell ref="H426:H430"/>
    <mergeCell ref="H431:H432"/>
    <mergeCell ref="H433:H436"/>
    <mergeCell ref="H437:H438"/>
    <mergeCell ref="H440:H441"/>
    <mergeCell ref="H442:H447"/>
    <mergeCell ref="H448:H451"/>
    <mergeCell ref="H452:H453"/>
    <mergeCell ref="H454:H456"/>
    <mergeCell ref="H459:H460"/>
    <mergeCell ref="H461:H462"/>
    <mergeCell ref="H463:H467"/>
    <mergeCell ref="H468:H471"/>
    <mergeCell ref="H472:H474"/>
    <mergeCell ref="H475:H478"/>
    <mergeCell ref="H479:H483"/>
    <mergeCell ref="H484:H485"/>
    <mergeCell ref="H486:H498"/>
    <mergeCell ref="H499:H506"/>
    <mergeCell ref="H507:H508"/>
    <mergeCell ref="H509:H511"/>
    <mergeCell ref="H512:H513"/>
    <mergeCell ref="H517:H518"/>
    <mergeCell ref="H520:H521"/>
    <mergeCell ref="H522:H523"/>
    <mergeCell ref="H525:H526"/>
    <mergeCell ref="H527:H528"/>
    <mergeCell ref="H529:H530"/>
    <mergeCell ref="H531:H534"/>
    <mergeCell ref="H535:H539"/>
    <mergeCell ref="H542:H543"/>
    <mergeCell ref="H544:H546"/>
    <mergeCell ref="H547:H549"/>
    <mergeCell ref="H550:H551"/>
    <mergeCell ref="H553:H557"/>
    <mergeCell ref="H558:H565"/>
    <mergeCell ref="H566:H567"/>
    <mergeCell ref="H573:H574"/>
    <mergeCell ref="H577:H578"/>
    <mergeCell ref="H579:H580"/>
    <mergeCell ref="H585:H586"/>
    <mergeCell ref="H589:H590"/>
    <mergeCell ref="H597:H600"/>
    <mergeCell ref="H601:H603"/>
    <mergeCell ref="H637:H640"/>
    <mergeCell ref="H641:H643"/>
    <mergeCell ref="H650:H651"/>
    <mergeCell ref="H652:H653"/>
    <mergeCell ref="H655:H657"/>
    <mergeCell ref="H658:H660"/>
    <mergeCell ref="H661:H665"/>
    <mergeCell ref="H666:H668"/>
    <mergeCell ref="H669:H672"/>
    <mergeCell ref="H673:H674"/>
    <mergeCell ref="H675:H676"/>
    <mergeCell ref="H677:H678"/>
    <mergeCell ref="H679:H680"/>
    <mergeCell ref="H683:H684"/>
    <mergeCell ref="H685:H686"/>
    <mergeCell ref="H690:H692"/>
    <mergeCell ref="H693:H694"/>
    <mergeCell ref="H697:H698"/>
    <mergeCell ref="H700:H703"/>
    <mergeCell ref="H705:H708"/>
    <mergeCell ref="H709:H710"/>
    <mergeCell ref="H711:H713"/>
    <mergeCell ref="H715:H716"/>
    <mergeCell ref="H721:H722"/>
    <mergeCell ref="H723:H725"/>
    <mergeCell ref="H726:H728"/>
    <mergeCell ref="H729:H731"/>
    <mergeCell ref="H732:H733"/>
    <mergeCell ref="H734:H735"/>
    <mergeCell ref="H736:H737"/>
    <mergeCell ref="H738:H744"/>
    <mergeCell ref="H745:H746"/>
    <mergeCell ref="H748:H749"/>
    <mergeCell ref="H762:H763"/>
    <mergeCell ref="H768:H769"/>
    <mergeCell ref="H773:H774"/>
    <mergeCell ref="H777:H779"/>
    <mergeCell ref="H780:H783"/>
    <mergeCell ref="H787:H788"/>
    <mergeCell ref="H790:H791"/>
    <mergeCell ref="H792:H794"/>
    <mergeCell ref="H795:H796"/>
    <mergeCell ref="H803:H804"/>
    <mergeCell ref="H808:H809"/>
    <mergeCell ref="H813:H814"/>
    <mergeCell ref="H816:H817"/>
    <mergeCell ref="H818:H819"/>
    <mergeCell ref="H820:H824"/>
    <mergeCell ref="H829:H830"/>
    <mergeCell ref="H832:H833"/>
    <mergeCell ref="H835:H836"/>
    <mergeCell ref="H837:H838"/>
    <mergeCell ref="H844:H845"/>
    <mergeCell ref="H846:H847"/>
    <mergeCell ref="H848:H849"/>
    <mergeCell ref="H850:H852"/>
    <mergeCell ref="H853:H854"/>
    <mergeCell ref="H856:H857"/>
    <mergeCell ref="H859:H860"/>
    <mergeCell ref="H862:H863"/>
    <mergeCell ref="H864:H865"/>
    <mergeCell ref="H925:H926"/>
    <mergeCell ref="H960:H961"/>
    <mergeCell ref="H962:H965"/>
    <mergeCell ref="H966:H968"/>
    <mergeCell ref="H969:H970"/>
    <mergeCell ref="H971:H972"/>
    <mergeCell ref="H973:H974"/>
    <mergeCell ref="H975:H976"/>
    <mergeCell ref="H977:H981"/>
    <mergeCell ref="H982:H983"/>
    <mergeCell ref="H984:H985"/>
    <mergeCell ref="H986:H988"/>
    <mergeCell ref="H989:H990"/>
    <mergeCell ref="H991:H992"/>
    <mergeCell ref="H993:H995"/>
    <mergeCell ref="H996:H998"/>
    <mergeCell ref="H999:H1001"/>
    <mergeCell ref="H1002:H1005"/>
    <mergeCell ref="H1006:H1010"/>
    <mergeCell ref="H1011:H1013"/>
    <mergeCell ref="H1014:H1015"/>
    <mergeCell ref="H1016:H1025"/>
    <mergeCell ref="H1026:H1027"/>
    <mergeCell ref="H1028:H1029"/>
    <mergeCell ref="H1030:H1031"/>
    <mergeCell ref="H1032:H1034"/>
    <mergeCell ref="H1035:H1037"/>
    <mergeCell ref="H1038:H1040"/>
    <mergeCell ref="H1041:H1043"/>
    <mergeCell ref="H1044:H1051"/>
    <mergeCell ref="H1053:H1054"/>
    <mergeCell ref="H1055:H1056"/>
    <mergeCell ref="H1058:H1060"/>
    <mergeCell ref="H1354:H1355"/>
    <mergeCell ref="H1356:H1359"/>
    <mergeCell ref="H1361:H1363"/>
    <mergeCell ref="H1364:H1366"/>
    <mergeCell ref="H1367:H1368"/>
    <mergeCell ref="H1369:H1370"/>
    <mergeCell ref="H1371:H1374"/>
    <mergeCell ref="H1375:H1376"/>
    <mergeCell ref="H1378:H1380"/>
    <mergeCell ref="H1381:H1383"/>
    <mergeCell ref="H1384:H1389"/>
    <mergeCell ref="H1390:H1391"/>
    <mergeCell ref="H1392:H1396"/>
    <mergeCell ref="H1397:H1398"/>
    <mergeCell ref="H1404:H1405"/>
    <mergeCell ref="H1406:H1407"/>
    <mergeCell ref="H1408:H1409"/>
    <mergeCell ref="H1410:H1411"/>
    <mergeCell ref="H1420:H1423"/>
    <mergeCell ref="H1424:H1425"/>
    <mergeCell ref="H1427:H1428"/>
    <mergeCell ref="H1429:H1430"/>
    <mergeCell ref="H1431:H1432"/>
    <mergeCell ref="H1434:H1435"/>
    <mergeCell ref="H1436:H1438"/>
    <mergeCell ref="H1439:H1440"/>
    <mergeCell ref="H1443:H1444"/>
    <mergeCell ref="H1445:H1446"/>
    <mergeCell ref="H1447:H1448"/>
    <mergeCell ref="H1467:H1468"/>
    <mergeCell ref="H1471:H1473"/>
    <mergeCell ref="H1474:H1478"/>
    <mergeCell ref="H1479:H1480"/>
    <mergeCell ref="H1481:H1482"/>
    <mergeCell ref="H1483:H1484"/>
    <mergeCell ref="H1485:H1487"/>
    <mergeCell ref="H1488:H1490"/>
    <mergeCell ref="H1498:H1500"/>
    <mergeCell ref="H1501:H1503"/>
    <mergeCell ref="H1506:H1507"/>
    <mergeCell ref="H1510:H1516"/>
    <mergeCell ref="H1517:H1522"/>
    <mergeCell ref="H1524:H1528"/>
    <mergeCell ref="H1529:H1532"/>
    <mergeCell ref="H1533:H1535"/>
    <mergeCell ref="H1545:H1546"/>
    <mergeCell ref="H1547:H1548"/>
    <mergeCell ref="H1551:H1552"/>
    <mergeCell ref="H1553:H1554"/>
    <mergeCell ref="H1557:H1558"/>
    <mergeCell ref="H1560:H1561"/>
    <mergeCell ref="H1562:H1568"/>
    <mergeCell ref="H1569:H1570"/>
    <mergeCell ref="H1571:H1573"/>
    <mergeCell ref="H1577:H1580"/>
    <mergeCell ref="H1581:H1583"/>
    <mergeCell ref="H1584:H1585"/>
    <mergeCell ref="H1586:H1589"/>
    <mergeCell ref="H1590:H1591"/>
    <mergeCell ref="H1592:H1593"/>
    <mergeCell ref="H1594:H1596"/>
    <mergeCell ref="H1602:H1603"/>
    <mergeCell ref="H1604:H1606"/>
    <mergeCell ref="H1607:H1609"/>
    <mergeCell ref="H1614:H1615"/>
    <mergeCell ref="H1616:H1618"/>
    <mergeCell ref="H1619:H1620"/>
    <mergeCell ref="H1621:H1622"/>
    <mergeCell ref="H1623:H1625"/>
    <mergeCell ref="H1626:H1630"/>
    <mergeCell ref="H1632:H1633"/>
    <mergeCell ref="H1634:H1637"/>
    <mergeCell ref="H1638:H1639"/>
    <mergeCell ref="H1640:H1644"/>
    <mergeCell ref="H1648:H1651"/>
    <mergeCell ref="H1652:H1653"/>
    <mergeCell ref="H1654:H1656"/>
    <mergeCell ref="H1657:H1658"/>
    <mergeCell ref="H1659:H1660"/>
    <mergeCell ref="H1661:H1663"/>
    <mergeCell ref="H1664:H1665"/>
    <mergeCell ref="H1666:H1669"/>
    <mergeCell ref="H1670:H1671"/>
    <mergeCell ref="H1679:H1680"/>
    <mergeCell ref="H1681:H1694"/>
    <mergeCell ref="H1696:H1700"/>
    <mergeCell ref="H1701:H1703"/>
    <mergeCell ref="H1704:H1705"/>
    <mergeCell ref="H1709:H1710"/>
    <mergeCell ref="H1714:H1716"/>
    <mergeCell ref="H1720:H1724"/>
    <mergeCell ref="H1728:H1730"/>
    <mergeCell ref="H1731:H1732"/>
    <mergeCell ref="H1733:H1734"/>
    <mergeCell ref="H1737:H1740"/>
    <mergeCell ref="H1741:H1744"/>
    <mergeCell ref="H1745:H1747"/>
    <mergeCell ref="H1749:H1753"/>
    <mergeCell ref="H1754:H1755"/>
    <mergeCell ref="H1756:H1758"/>
    <mergeCell ref="H1759:H1760"/>
    <mergeCell ref="H1763:H1764"/>
    <mergeCell ref="H1765:H1767"/>
    <mergeCell ref="H1768:H1772"/>
    <mergeCell ref="H1773:H1777"/>
    <mergeCell ref="H1778:H1779"/>
    <mergeCell ref="H1780:H1782"/>
    <mergeCell ref="H1783:H1785"/>
    <mergeCell ref="H1790:H1792"/>
    <mergeCell ref="H1796:H1803"/>
    <mergeCell ref="H1804:H1806"/>
    <mergeCell ref="H1811:H1812"/>
    <mergeCell ref="H1813:H1814"/>
    <mergeCell ref="H1815:H1817"/>
    <mergeCell ref="H1818:H1819"/>
    <mergeCell ref="H1820:H1822"/>
    <mergeCell ref="H1823:H1826"/>
    <mergeCell ref="H1827:H1828"/>
    <mergeCell ref="H1829:H1831"/>
    <mergeCell ref="H1832:H1833"/>
    <mergeCell ref="H1834:H1837"/>
    <mergeCell ref="H1838:H1839"/>
    <mergeCell ref="H1848:H1849"/>
    <mergeCell ref="H1852:H1858"/>
    <mergeCell ref="H1859:H1862"/>
    <mergeCell ref="H1863:H1866"/>
    <mergeCell ref="H1869:H1870"/>
    <mergeCell ref="H1871:H1872"/>
    <mergeCell ref="H1873:H1874"/>
    <mergeCell ref="H1875:H1880"/>
    <mergeCell ref="H1881:H1888"/>
    <mergeCell ref="H1890:H1892"/>
    <mergeCell ref="H1893:H1894"/>
    <mergeCell ref="H1895:H1896"/>
    <mergeCell ref="H1899:H1901"/>
    <mergeCell ref="H1908:H1910"/>
    <mergeCell ref="H1911:H1913"/>
    <mergeCell ref="H1914:H1915"/>
    <mergeCell ref="H1916:H1917"/>
    <mergeCell ref="H1918:H1921"/>
    <mergeCell ref="H1922:H1931"/>
    <mergeCell ref="H1932:H1933"/>
    <mergeCell ref="H1934:H1935"/>
    <mergeCell ref="H1937:H1938"/>
    <mergeCell ref="H1939:H1943"/>
    <mergeCell ref="H1944:H1946"/>
    <mergeCell ref="H1947:H1948"/>
    <mergeCell ref="H1951:H1954"/>
    <mergeCell ref="H1955:H1957"/>
    <mergeCell ref="H1958:H1960"/>
    <mergeCell ref="H1962:H1963"/>
    <mergeCell ref="H1964:H1967"/>
    <mergeCell ref="H1968:H1970"/>
    <mergeCell ref="H1971:H1978"/>
    <mergeCell ref="H1980:H1989"/>
    <mergeCell ref="H1990:H1993"/>
    <mergeCell ref="H1994:H1996"/>
    <mergeCell ref="H1999:H2001"/>
    <mergeCell ref="H2002:H2003"/>
    <mergeCell ref="H2004:H2008"/>
    <mergeCell ref="H2009:H2010"/>
    <mergeCell ref="H2011:H2012"/>
    <mergeCell ref="H2014:H2016"/>
    <mergeCell ref="H2017:H2019"/>
    <mergeCell ref="H2021:H2022"/>
    <mergeCell ref="H2023:H2026"/>
    <mergeCell ref="H2027:H2029"/>
    <mergeCell ref="H2030:H2031"/>
    <mergeCell ref="H2032:H2033"/>
    <mergeCell ref="H2036:H2038"/>
    <mergeCell ref="H2039:H2040"/>
    <mergeCell ref="H2043:H2044"/>
    <mergeCell ref="H2058:H2059"/>
    <mergeCell ref="H2078:H2080"/>
    <mergeCell ref="H2081:H2082"/>
    <mergeCell ref="H2083:H2084"/>
    <mergeCell ref="H2086:H2087"/>
    <mergeCell ref="H2088:H2089"/>
    <mergeCell ref="H2091:H2092"/>
    <mergeCell ref="H2093:H2094"/>
    <mergeCell ref="H2100:H2101"/>
    <mergeCell ref="H2104:H2106"/>
    <mergeCell ref="H2107:H2109"/>
    <mergeCell ref="H2110:H2114"/>
    <mergeCell ref="H2122:H2123"/>
    <mergeCell ref="H2124:H2125"/>
    <mergeCell ref="H2127:H2129"/>
    <mergeCell ref="H2131:H2132"/>
    <mergeCell ref="H2138:H2139"/>
    <mergeCell ref="H2140:H2141"/>
    <mergeCell ref="H2142:H2143"/>
    <mergeCell ref="H2157:H2160"/>
    <mergeCell ref="H2161:H2162"/>
    <mergeCell ref="H2166:H2167"/>
    <mergeCell ref="H2168:H2169"/>
    <mergeCell ref="H2170:H2172"/>
    <mergeCell ref="I520:I521"/>
    <mergeCell ref="I525:I526"/>
    <mergeCell ref="I751:I753"/>
    <mergeCell ref="I755:I757"/>
    <mergeCell ref="I762:I763"/>
    <mergeCell ref="I764:I767"/>
    <mergeCell ref="I768:I769"/>
    <mergeCell ref="I773:I774"/>
    <mergeCell ref="I777:I779"/>
    <mergeCell ref="I780:I783"/>
    <mergeCell ref="I787:I788"/>
    <mergeCell ref="I790:I791"/>
    <mergeCell ref="I792:I794"/>
    <mergeCell ref="I795:I796"/>
    <mergeCell ref="I803:I804"/>
    <mergeCell ref="I808:I809"/>
    <mergeCell ref="I813:I814"/>
    <mergeCell ref="I816:I817"/>
    <mergeCell ref="I818:I819"/>
    <mergeCell ref="I820:I824"/>
    <mergeCell ref="I829:I830"/>
    <mergeCell ref="I832:I833"/>
    <mergeCell ref="I835:I836"/>
    <mergeCell ref="I837:I838"/>
    <mergeCell ref="I844:I845"/>
    <mergeCell ref="I846:I847"/>
    <mergeCell ref="I848:I849"/>
    <mergeCell ref="I850:I852"/>
    <mergeCell ref="I853:I854"/>
    <mergeCell ref="I856:I857"/>
    <mergeCell ref="I859:I860"/>
    <mergeCell ref="I862:I863"/>
    <mergeCell ref="I864:I865"/>
    <mergeCell ref="I866:I871"/>
    <mergeCell ref="I1375:I1376"/>
    <mergeCell ref="I1378:I1380"/>
    <mergeCell ref="I1381:I1383"/>
    <mergeCell ref="I1390:I1391"/>
    <mergeCell ref="I1397:I1398"/>
    <mergeCell ref="I1471:I1473"/>
    <mergeCell ref="I1483:I1484"/>
    <mergeCell ref="I1592:I1593"/>
    <mergeCell ref="I2050:I2051"/>
    <mergeCell ref="I2053:I2054"/>
    <mergeCell ref="I2069:I2070"/>
    <mergeCell ref="I2078:I2080"/>
    <mergeCell ref="I2081:I2082"/>
    <mergeCell ref="I2083:I2084"/>
    <mergeCell ref="I2086:I2087"/>
    <mergeCell ref="I2088:I2089"/>
    <mergeCell ref="I2091:I2092"/>
    <mergeCell ref="I2093:I2094"/>
    <mergeCell ref="I2100:I2101"/>
    <mergeCell ref="I2107:I2109"/>
    <mergeCell ref="I2110:I2114"/>
    <mergeCell ref="I2122:I2123"/>
    <mergeCell ref="I2124:I2125"/>
    <mergeCell ref="I2127:I2129"/>
    <mergeCell ref="I2131:I2132"/>
    <mergeCell ref="I2138:I2139"/>
    <mergeCell ref="I2140:I2141"/>
    <mergeCell ref="I2142:I2143"/>
    <mergeCell ref="I2146:I2148"/>
    <mergeCell ref="I2157:I2160"/>
    <mergeCell ref="I2166:I2167"/>
    <mergeCell ref="I2168:I2169"/>
    <mergeCell ref="I2170:I2172"/>
    <mergeCell ref="J2:J4"/>
    <mergeCell ref="J389:J390"/>
    <mergeCell ref="J391:J393"/>
    <mergeCell ref="J394:J395"/>
    <mergeCell ref="J396:J397"/>
    <mergeCell ref="J401:J402"/>
    <mergeCell ref="J403:J404"/>
    <mergeCell ref="J405:J408"/>
    <mergeCell ref="J411:J412"/>
    <mergeCell ref="J415:J416"/>
    <mergeCell ref="J417:J419"/>
    <mergeCell ref="J421:J425"/>
    <mergeCell ref="J426:J430"/>
    <mergeCell ref="J431:J432"/>
    <mergeCell ref="J433:J436"/>
    <mergeCell ref="J437:J438"/>
    <mergeCell ref="J440:J441"/>
    <mergeCell ref="J442:J447"/>
    <mergeCell ref="J448:J451"/>
    <mergeCell ref="J452:J453"/>
    <mergeCell ref="J454:J456"/>
    <mergeCell ref="J553:J557"/>
    <mergeCell ref="J637:J640"/>
    <mergeCell ref="J641:J642"/>
    <mergeCell ref="J650:J651"/>
    <mergeCell ref="J652:J653"/>
    <mergeCell ref="J655:J657"/>
    <mergeCell ref="J658:J660"/>
    <mergeCell ref="J661:J665"/>
    <mergeCell ref="J666:J668"/>
    <mergeCell ref="J669:J672"/>
    <mergeCell ref="J673:J674"/>
    <mergeCell ref="J675:J676"/>
    <mergeCell ref="J677:J678"/>
    <mergeCell ref="J679:J680"/>
    <mergeCell ref="J683:J684"/>
    <mergeCell ref="J685:J686"/>
    <mergeCell ref="J690:J692"/>
    <mergeCell ref="J693:J694"/>
    <mergeCell ref="J697:J698"/>
    <mergeCell ref="J700:J703"/>
    <mergeCell ref="J705:J708"/>
    <mergeCell ref="J709:J710"/>
    <mergeCell ref="J711:J713"/>
    <mergeCell ref="J715:J716"/>
    <mergeCell ref="J721:J722"/>
    <mergeCell ref="J723:J725"/>
    <mergeCell ref="J726:J728"/>
    <mergeCell ref="J729:J731"/>
    <mergeCell ref="J732:J733"/>
    <mergeCell ref="J734:J735"/>
    <mergeCell ref="J736:J737"/>
    <mergeCell ref="J738:J744"/>
    <mergeCell ref="J745:J746"/>
    <mergeCell ref="J748:J749"/>
    <mergeCell ref="J872:J874"/>
    <mergeCell ref="J875:J877"/>
    <mergeCell ref="J878:J880"/>
    <mergeCell ref="J881:J884"/>
    <mergeCell ref="J885:J887"/>
    <mergeCell ref="J888:J889"/>
    <mergeCell ref="J890:J891"/>
    <mergeCell ref="J894:J895"/>
    <mergeCell ref="J897:J898"/>
    <mergeCell ref="J899:J902"/>
    <mergeCell ref="J903:J905"/>
    <mergeCell ref="J906:J909"/>
    <mergeCell ref="J910:J911"/>
    <mergeCell ref="J912:J914"/>
    <mergeCell ref="J915:J917"/>
    <mergeCell ref="J918:J919"/>
    <mergeCell ref="J920:J924"/>
    <mergeCell ref="J925:J926"/>
    <mergeCell ref="J927:J929"/>
    <mergeCell ref="J930:J931"/>
    <mergeCell ref="J932:J934"/>
    <mergeCell ref="J936:J937"/>
    <mergeCell ref="J938:J941"/>
    <mergeCell ref="J942:J943"/>
    <mergeCell ref="J944:J955"/>
    <mergeCell ref="J957:J959"/>
    <mergeCell ref="J1404:J1405"/>
    <mergeCell ref="J1406:J1407"/>
    <mergeCell ref="J1408:J1409"/>
    <mergeCell ref="J1410:J1411"/>
    <mergeCell ref="J1412:J1414"/>
    <mergeCell ref="J1415:J1417"/>
    <mergeCell ref="J1418:J1419"/>
    <mergeCell ref="J1420:J1423"/>
    <mergeCell ref="J1424:J1425"/>
    <mergeCell ref="J1427:J1428"/>
    <mergeCell ref="J1429:J1430"/>
    <mergeCell ref="J1431:J1432"/>
    <mergeCell ref="J1434:J1435"/>
    <mergeCell ref="J1436:J1438"/>
    <mergeCell ref="J1439:J1440"/>
    <mergeCell ref="J1443:J1444"/>
    <mergeCell ref="J1445:J1446"/>
    <mergeCell ref="J1447:J1448"/>
    <mergeCell ref="J1449:J1466"/>
    <mergeCell ref="J1467:J1468"/>
    <mergeCell ref="J1469:J1470"/>
    <mergeCell ref="J1471:J1473"/>
    <mergeCell ref="J1474:J1478"/>
    <mergeCell ref="J1479:J1480"/>
    <mergeCell ref="J1481:J1482"/>
    <mergeCell ref="J1483:J1484"/>
    <mergeCell ref="J1506:J1507"/>
    <mergeCell ref="J1510:J1516"/>
    <mergeCell ref="J1524:J1528"/>
    <mergeCell ref="J1529:J1532"/>
    <mergeCell ref="J1533:J1535"/>
    <mergeCell ref="J1536:J1543"/>
    <mergeCell ref="J1547:J1548"/>
    <mergeCell ref="J1551:J1552"/>
    <mergeCell ref="J1553:J1554"/>
    <mergeCell ref="J1560:J1561"/>
    <mergeCell ref="J1562:J1568"/>
    <mergeCell ref="J1571:J1573"/>
    <mergeCell ref="J1577:J1580"/>
    <mergeCell ref="J1581:J1583"/>
    <mergeCell ref="J1584:J1585"/>
    <mergeCell ref="J1590:J1591"/>
    <mergeCell ref="J1592:J1593"/>
    <mergeCell ref="J1594:J1596"/>
    <mergeCell ref="J1602:J1603"/>
    <mergeCell ref="J1607:J1609"/>
    <mergeCell ref="J1611:J1613"/>
    <mergeCell ref="J1614:J1615"/>
    <mergeCell ref="J1616:J1618"/>
    <mergeCell ref="J1619:J1620"/>
    <mergeCell ref="J1621:J1622"/>
    <mergeCell ref="J1623:J1625"/>
    <mergeCell ref="J1632:J1633"/>
    <mergeCell ref="J1634:J1637"/>
    <mergeCell ref="J1638:J1639"/>
    <mergeCell ref="J1640:J1644"/>
    <mergeCell ref="J1645:J1647"/>
    <mergeCell ref="J1648:J1651"/>
    <mergeCell ref="J1652:J1653"/>
    <mergeCell ref="J1654:J1656"/>
    <mergeCell ref="J1657:J1658"/>
    <mergeCell ref="J1659:J1660"/>
    <mergeCell ref="J1661:J1663"/>
    <mergeCell ref="J1664:J1665"/>
    <mergeCell ref="J1666:J1669"/>
    <mergeCell ref="J1670:J1671"/>
    <mergeCell ref="J1674:J1678"/>
    <mergeCell ref="J1679:J1680"/>
    <mergeCell ref="J1696:J1700"/>
    <mergeCell ref="J1701:J1703"/>
    <mergeCell ref="J1704:J1705"/>
    <mergeCell ref="J1706:J1707"/>
    <mergeCell ref="J1709:J1710"/>
    <mergeCell ref="J1714:J1716"/>
    <mergeCell ref="J1718:J1719"/>
    <mergeCell ref="J1720:J1724"/>
    <mergeCell ref="J1745:J1747"/>
    <mergeCell ref="J1749:J1753"/>
    <mergeCell ref="J1754:J1755"/>
    <mergeCell ref="J1759:J1760"/>
    <mergeCell ref="J1763:J1764"/>
    <mergeCell ref="J1765:J1767"/>
    <mergeCell ref="J1768:J1772"/>
    <mergeCell ref="J1773:J1777"/>
    <mergeCell ref="J1780:J1782"/>
    <mergeCell ref="J1783:J1785"/>
    <mergeCell ref="J1786:J1788"/>
    <mergeCell ref="J1796:J1803"/>
    <mergeCell ref="J1804:J1806"/>
    <mergeCell ref="J1807:J1808"/>
    <mergeCell ref="J1844:J1845"/>
    <mergeCell ref="J1846:J1847"/>
    <mergeCell ref="J1848:J1849"/>
    <mergeCell ref="J1852:J1858"/>
    <mergeCell ref="J1863:J1866"/>
    <mergeCell ref="J1869:J1870"/>
    <mergeCell ref="J1871:J1872"/>
    <mergeCell ref="J1873:J1874"/>
    <mergeCell ref="J1893:J1894"/>
    <mergeCell ref="J1899:J1901"/>
    <mergeCell ref="J1911:J1913"/>
    <mergeCell ref="J1914:J1915"/>
    <mergeCell ref="J1916:J1917"/>
    <mergeCell ref="J1918:J1921"/>
    <mergeCell ref="J1922:J1931"/>
    <mergeCell ref="J1937:J1938"/>
    <mergeCell ref="J1939:J1943"/>
    <mergeCell ref="J1944:J1946"/>
    <mergeCell ref="J1947:J1948"/>
    <mergeCell ref="J1955:J1957"/>
    <mergeCell ref="J1958:J1960"/>
    <mergeCell ref="J1962:J1963"/>
    <mergeCell ref="J1971:J1978"/>
    <mergeCell ref="J1990:J1993"/>
    <mergeCell ref="J1997:J1998"/>
    <mergeCell ref="J2002:J2003"/>
    <mergeCell ref="J2004:J2008"/>
    <mergeCell ref="J2009:J2010"/>
    <mergeCell ref="J2014:J2016"/>
    <mergeCell ref="J2017:J2019"/>
    <mergeCell ref="J2021:J2022"/>
    <mergeCell ref="J2023:J2026"/>
    <mergeCell ref="J2027:J2029"/>
    <mergeCell ref="J2030:J2031"/>
    <mergeCell ref="J2032:J2033"/>
    <mergeCell ref="J2036:J2038"/>
    <mergeCell ref="J2043:J2044"/>
    <mergeCell ref="J2050:J2051"/>
    <mergeCell ref="J2053:J2054"/>
    <mergeCell ref="J2058:J2059"/>
    <mergeCell ref="J2069:J2070"/>
    <mergeCell ref="J2078:J2080"/>
    <mergeCell ref="J2081:J2082"/>
    <mergeCell ref="J2083:J2084"/>
    <mergeCell ref="J2086:J2087"/>
    <mergeCell ref="J2088:J2089"/>
    <mergeCell ref="J2091:J2092"/>
    <mergeCell ref="J2093:J2094"/>
    <mergeCell ref="J2100:J2101"/>
    <mergeCell ref="J2104:J2106"/>
    <mergeCell ref="J2107:J2109"/>
    <mergeCell ref="J2110:J2114"/>
    <mergeCell ref="J2122:J2123"/>
    <mergeCell ref="J2124:J2125"/>
    <mergeCell ref="J2127:J2129"/>
    <mergeCell ref="J2131:J2132"/>
    <mergeCell ref="J2138:J2139"/>
    <mergeCell ref="J2140:J2141"/>
    <mergeCell ref="J2142:J2143"/>
    <mergeCell ref="J2146:J2148"/>
    <mergeCell ref="J2157:J2160"/>
    <mergeCell ref="J2161:J2162"/>
    <mergeCell ref="J2166:J2167"/>
    <mergeCell ref="J2168:J2169"/>
    <mergeCell ref="J2170:J2172"/>
    <mergeCell ref="K2:K4"/>
    <mergeCell ref="K389:K390"/>
    <mergeCell ref="K391:K393"/>
    <mergeCell ref="K394:K395"/>
    <mergeCell ref="K396:K397"/>
    <mergeCell ref="K401:K402"/>
    <mergeCell ref="K403:K404"/>
    <mergeCell ref="K405:K408"/>
    <mergeCell ref="K411:K412"/>
    <mergeCell ref="K415:K416"/>
    <mergeCell ref="K417:K419"/>
    <mergeCell ref="K421:K425"/>
    <mergeCell ref="K426:K430"/>
    <mergeCell ref="K431:K432"/>
    <mergeCell ref="K433:K436"/>
    <mergeCell ref="K437:K438"/>
    <mergeCell ref="K440:K441"/>
    <mergeCell ref="K442:K447"/>
    <mergeCell ref="K448:K451"/>
    <mergeCell ref="K452:K453"/>
    <mergeCell ref="K454:K456"/>
    <mergeCell ref="K553:K557"/>
    <mergeCell ref="K637:K640"/>
    <mergeCell ref="K641:K643"/>
    <mergeCell ref="K650:K651"/>
    <mergeCell ref="K652:K653"/>
    <mergeCell ref="K655:K657"/>
    <mergeCell ref="K658:K660"/>
    <mergeCell ref="K661:K665"/>
    <mergeCell ref="K666:K668"/>
    <mergeCell ref="K669:K672"/>
    <mergeCell ref="K673:K674"/>
    <mergeCell ref="K675:K676"/>
    <mergeCell ref="K677:K678"/>
    <mergeCell ref="K679:K680"/>
    <mergeCell ref="K683:K684"/>
    <mergeCell ref="K685:K686"/>
    <mergeCell ref="K690:K692"/>
    <mergeCell ref="K693:K694"/>
    <mergeCell ref="K697:K698"/>
    <mergeCell ref="K700:K703"/>
    <mergeCell ref="K705:K708"/>
    <mergeCell ref="K709:K710"/>
    <mergeCell ref="K711:K713"/>
    <mergeCell ref="K715:K716"/>
    <mergeCell ref="K721:K722"/>
    <mergeCell ref="K723:K725"/>
    <mergeCell ref="K726:K728"/>
    <mergeCell ref="K729:K731"/>
    <mergeCell ref="K732:K733"/>
    <mergeCell ref="K734:K735"/>
    <mergeCell ref="K736:K737"/>
    <mergeCell ref="K738:K744"/>
    <mergeCell ref="K745:K746"/>
    <mergeCell ref="K748:K749"/>
    <mergeCell ref="K872:K874"/>
    <mergeCell ref="K875:K877"/>
    <mergeCell ref="K878:K880"/>
    <mergeCell ref="K881:K884"/>
    <mergeCell ref="K885:K887"/>
    <mergeCell ref="K888:K889"/>
    <mergeCell ref="K890:K891"/>
    <mergeCell ref="K894:K895"/>
    <mergeCell ref="K897:K898"/>
    <mergeCell ref="K899:K902"/>
    <mergeCell ref="K903:K905"/>
    <mergeCell ref="K906:K909"/>
    <mergeCell ref="K910:K911"/>
    <mergeCell ref="K912:K914"/>
    <mergeCell ref="K915:K917"/>
    <mergeCell ref="K918:K919"/>
    <mergeCell ref="K920:K924"/>
    <mergeCell ref="K925:K926"/>
    <mergeCell ref="K927:K929"/>
    <mergeCell ref="K930:K931"/>
    <mergeCell ref="K932:K934"/>
    <mergeCell ref="K936:K937"/>
    <mergeCell ref="K938:K941"/>
    <mergeCell ref="K942:K943"/>
    <mergeCell ref="K944:K955"/>
    <mergeCell ref="K957:K959"/>
    <mergeCell ref="K1404:K1405"/>
    <mergeCell ref="K1406:K1407"/>
    <mergeCell ref="K1408:K1409"/>
    <mergeCell ref="K1410:K1411"/>
    <mergeCell ref="K1412:K1414"/>
    <mergeCell ref="K1420:K1423"/>
    <mergeCell ref="K1424:K1425"/>
    <mergeCell ref="K1427:K1428"/>
    <mergeCell ref="K1429:K1430"/>
    <mergeCell ref="K1431:K1432"/>
    <mergeCell ref="K1434:K1435"/>
    <mergeCell ref="K1436:K1438"/>
    <mergeCell ref="K1439:K1440"/>
    <mergeCell ref="K1443:K1444"/>
    <mergeCell ref="K1445:K1446"/>
    <mergeCell ref="K1447:K1448"/>
    <mergeCell ref="K1449:K1466"/>
    <mergeCell ref="K1467:K1468"/>
    <mergeCell ref="K1469:K1470"/>
    <mergeCell ref="K1471:K1473"/>
    <mergeCell ref="K1474:K1478"/>
    <mergeCell ref="K1479:K1480"/>
    <mergeCell ref="K1481:K1482"/>
    <mergeCell ref="K1483:K1484"/>
    <mergeCell ref="K1506:K1507"/>
    <mergeCell ref="K1510:K1516"/>
    <mergeCell ref="K1517:K1522"/>
    <mergeCell ref="K1524:K1528"/>
    <mergeCell ref="K1529:K1532"/>
    <mergeCell ref="K1533:K1535"/>
    <mergeCell ref="K1536:K1543"/>
    <mergeCell ref="K1547:K1548"/>
    <mergeCell ref="K1551:K1552"/>
    <mergeCell ref="K1553:K1554"/>
    <mergeCell ref="K1560:K1561"/>
    <mergeCell ref="K1562:K1568"/>
    <mergeCell ref="K1571:K1573"/>
    <mergeCell ref="K1577:K1580"/>
    <mergeCell ref="K1581:K1583"/>
    <mergeCell ref="K1584:K1585"/>
    <mergeCell ref="K1590:K1591"/>
    <mergeCell ref="K1592:K1593"/>
    <mergeCell ref="K1594:K1596"/>
    <mergeCell ref="K1602:K1603"/>
    <mergeCell ref="K1607:K1609"/>
    <mergeCell ref="K1611:K1613"/>
    <mergeCell ref="K1614:K1615"/>
    <mergeCell ref="K1616:K1618"/>
    <mergeCell ref="K1619:K1620"/>
    <mergeCell ref="K1621:K1622"/>
    <mergeCell ref="K1623:K1625"/>
    <mergeCell ref="K1632:K1633"/>
    <mergeCell ref="K1634:K1637"/>
    <mergeCell ref="K1638:K1639"/>
    <mergeCell ref="K1640:K1644"/>
    <mergeCell ref="K1645:K1647"/>
    <mergeCell ref="K1648:K1651"/>
    <mergeCell ref="K1652:K1653"/>
    <mergeCell ref="K1654:K1656"/>
    <mergeCell ref="K1657:K1658"/>
    <mergeCell ref="K1659:K1660"/>
    <mergeCell ref="K1661:K1663"/>
    <mergeCell ref="K1664:K1665"/>
    <mergeCell ref="K1666:K1669"/>
    <mergeCell ref="K1670:K1671"/>
    <mergeCell ref="K1674:K1678"/>
    <mergeCell ref="K1679:K1680"/>
    <mergeCell ref="K1696:K1700"/>
    <mergeCell ref="K1701:K1703"/>
    <mergeCell ref="K1704:K1705"/>
    <mergeCell ref="K1706:K1707"/>
    <mergeCell ref="K1709:K1710"/>
    <mergeCell ref="K1714:K1716"/>
    <mergeCell ref="K1718:K1719"/>
    <mergeCell ref="K1720:K1724"/>
    <mergeCell ref="K1745:K1747"/>
    <mergeCell ref="K1749:K1753"/>
    <mergeCell ref="K1754:K1755"/>
    <mergeCell ref="K1756:K1758"/>
    <mergeCell ref="K1759:K1760"/>
    <mergeCell ref="K1763:K1764"/>
    <mergeCell ref="K1765:K1767"/>
    <mergeCell ref="K1768:K1772"/>
    <mergeCell ref="K1773:K1777"/>
    <mergeCell ref="K1780:K1782"/>
    <mergeCell ref="K1783:K1785"/>
    <mergeCell ref="K1796:K1803"/>
    <mergeCell ref="K1804:K1806"/>
    <mergeCell ref="K1807:K1808"/>
    <mergeCell ref="K1820:K1822"/>
    <mergeCell ref="K1844:K1845"/>
    <mergeCell ref="K1846:K1847"/>
    <mergeCell ref="K1848:K1849"/>
    <mergeCell ref="K1852:K1858"/>
    <mergeCell ref="K1863:K1866"/>
    <mergeCell ref="K1869:K1870"/>
    <mergeCell ref="K1871:K1872"/>
    <mergeCell ref="K1873:K1874"/>
    <mergeCell ref="K1875:K1880"/>
    <mergeCell ref="K1893:K1894"/>
    <mergeCell ref="K1899:K1901"/>
    <mergeCell ref="K1911:K1913"/>
    <mergeCell ref="K1914:K1915"/>
    <mergeCell ref="K1916:K1917"/>
    <mergeCell ref="K1918:K1921"/>
    <mergeCell ref="K1922:K1931"/>
    <mergeCell ref="K1937:K1938"/>
    <mergeCell ref="K1939:K1943"/>
    <mergeCell ref="K1944:K1946"/>
    <mergeCell ref="K1947:K1948"/>
    <mergeCell ref="K1955:K1957"/>
    <mergeCell ref="K1958:K1960"/>
    <mergeCell ref="K1962:K1963"/>
    <mergeCell ref="K1964:K1967"/>
    <mergeCell ref="K1971:K1978"/>
    <mergeCell ref="K1990:K1993"/>
    <mergeCell ref="K1994:K1996"/>
    <mergeCell ref="K1997:K1998"/>
    <mergeCell ref="K2002:K2003"/>
    <mergeCell ref="K2004:K2008"/>
    <mergeCell ref="K2009:K2010"/>
    <mergeCell ref="K2014:K2016"/>
    <mergeCell ref="K2017:K2019"/>
    <mergeCell ref="K2021:K2022"/>
    <mergeCell ref="K2023:K2026"/>
    <mergeCell ref="K2027:K2029"/>
    <mergeCell ref="K2030:K2031"/>
    <mergeCell ref="K2032:K2033"/>
    <mergeCell ref="K2036:K2038"/>
    <mergeCell ref="K2043:K2044"/>
    <mergeCell ref="K2050:K2051"/>
    <mergeCell ref="K2053:K2054"/>
    <mergeCell ref="K2058:K2059"/>
    <mergeCell ref="K2069:K2070"/>
    <mergeCell ref="K2078:K2080"/>
    <mergeCell ref="K2081:K2082"/>
    <mergeCell ref="K2083:K2084"/>
    <mergeCell ref="K2086:K2087"/>
    <mergeCell ref="K2088:K2089"/>
    <mergeCell ref="K2091:K2092"/>
    <mergeCell ref="K2093:K2094"/>
    <mergeCell ref="K2100:K2101"/>
    <mergeCell ref="K2104:K2106"/>
    <mergeCell ref="K2107:K2109"/>
    <mergeCell ref="K2110:K2114"/>
    <mergeCell ref="K2118:K2119"/>
    <mergeCell ref="K2122:K2123"/>
    <mergeCell ref="K2124:K2125"/>
    <mergeCell ref="K2127:K2129"/>
    <mergeCell ref="K2131:K2132"/>
    <mergeCell ref="K2138:K2139"/>
    <mergeCell ref="K2140:K2141"/>
    <mergeCell ref="K2142:K2143"/>
    <mergeCell ref="K2146:K2148"/>
    <mergeCell ref="K2157:K2160"/>
    <mergeCell ref="K2161:K2162"/>
    <mergeCell ref="K2166:K2167"/>
    <mergeCell ref="K2168:K2169"/>
    <mergeCell ref="K2170:K2172"/>
    <mergeCell ref="L2:L4"/>
    <mergeCell ref="L389:L390"/>
    <mergeCell ref="L391:L393"/>
    <mergeCell ref="L394:L395"/>
    <mergeCell ref="L396:L397"/>
    <mergeCell ref="L401:L402"/>
    <mergeCell ref="L403:L404"/>
    <mergeCell ref="L405:L408"/>
    <mergeCell ref="L411:L412"/>
    <mergeCell ref="L415:L416"/>
    <mergeCell ref="L417:L419"/>
    <mergeCell ref="L421:L425"/>
    <mergeCell ref="L426:L430"/>
    <mergeCell ref="L431:L432"/>
    <mergeCell ref="L433:L436"/>
    <mergeCell ref="L437:L438"/>
    <mergeCell ref="L440:L441"/>
    <mergeCell ref="L442:L447"/>
    <mergeCell ref="L448:L451"/>
    <mergeCell ref="L452:L453"/>
    <mergeCell ref="L454:L456"/>
    <mergeCell ref="L553:L557"/>
    <mergeCell ref="L637:L640"/>
    <mergeCell ref="L641:L643"/>
    <mergeCell ref="L650:L651"/>
    <mergeCell ref="L652:L653"/>
    <mergeCell ref="L655:L657"/>
    <mergeCell ref="L658:L660"/>
    <mergeCell ref="L661:L665"/>
    <mergeCell ref="L666:L668"/>
    <mergeCell ref="L669:L672"/>
    <mergeCell ref="L673:L674"/>
    <mergeCell ref="L675:L676"/>
    <mergeCell ref="L677:L678"/>
    <mergeCell ref="L679:L680"/>
    <mergeCell ref="L683:L684"/>
    <mergeCell ref="L685:L686"/>
    <mergeCell ref="L690:L692"/>
    <mergeCell ref="L693:L694"/>
    <mergeCell ref="L697:L698"/>
    <mergeCell ref="L700:L703"/>
    <mergeCell ref="L705:L708"/>
    <mergeCell ref="L709:L710"/>
    <mergeCell ref="L711:L713"/>
    <mergeCell ref="L715:L716"/>
    <mergeCell ref="L721:L722"/>
    <mergeCell ref="L723:L725"/>
    <mergeCell ref="L726:L728"/>
    <mergeCell ref="L729:L731"/>
    <mergeCell ref="L732:L733"/>
    <mergeCell ref="L734:L735"/>
    <mergeCell ref="L736:L737"/>
    <mergeCell ref="L738:L744"/>
    <mergeCell ref="L745:L746"/>
    <mergeCell ref="L748:L749"/>
    <mergeCell ref="L872:L874"/>
    <mergeCell ref="L875:L877"/>
    <mergeCell ref="L878:L880"/>
    <mergeCell ref="L881:L884"/>
    <mergeCell ref="L885:L887"/>
    <mergeCell ref="L888:L889"/>
    <mergeCell ref="L890:L891"/>
    <mergeCell ref="L894:L895"/>
    <mergeCell ref="L897:L898"/>
    <mergeCell ref="L899:L902"/>
    <mergeCell ref="L903:L905"/>
    <mergeCell ref="L906:L909"/>
    <mergeCell ref="L910:L911"/>
    <mergeCell ref="L912:L914"/>
    <mergeCell ref="L915:L917"/>
    <mergeCell ref="L918:L919"/>
    <mergeCell ref="L920:L924"/>
    <mergeCell ref="L925:L926"/>
    <mergeCell ref="L927:L929"/>
    <mergeCell ref="L930:L931"/>
    <mergeCell ref="L932:L934"/>
    <mergeCell ref="L936:L937"/>
    <mergeCell ref="L938:L941"/>
    <mergeCell ref="L942:L943"/>
    <mergeCell ref="L944:L955"/>
    <mergeCell ref="L957:L959"/>
    <mergeCell ref="L1404:L1405"/>
    <mergeCell ref="L1406:L1407"/>
    <mergeCell ref="L1408:L1409"/>
    <mergeCell ref="L1410:L1411"/>
    <mergeCell ref="L1412:L1414"/>
    <mergeCell ref="L1420:L1423"/>
    <mergeCell ref="L1424:L1425"/>
    <mergeCell ref="L1427:L1428"/>
    <mergeCell ref="L1429:L1430"/>
    <mergeCell ref="L1431:L1432"/>
    <mergeCell ref="L1434:L1435"/>
    <mergeCell ref="L1436:L1438"/>
    <mergeCell ref="L1439:L1440"/>
    <mergeCell ref="L1443:L1444"/>
    <mergeCell ref="L1445:L1446"/>
    <mergeCell ref="L1447:L1448"/>
    <mergeCell ref="L1449:L1466"/>
    <mergeCell ref="L1467:L1468"/>
    <mergeCell ref="L1469:L1470"/>
    <mergeCell ref="L1471:L1473"/>
    <mergeCell ref="L1474:L1478"/>
    <mergeCell ref="L1479:L1480"/>
    <mergeCell ref="L1481:L1482"/>
    <mergeCell ref="L1483:L1484"/>
    <mergeCell ref="L1506:L1507"/>
    <mergeCell ref="L1510:L1516"/>
    <mergeCell ref="L1517:L1522"/>
    <mergeCell ref="L1524:L1528"/>
    <mergeCell ref="L1529:L1532"/>
    <mergeCell ref="L1533:L1535"/>
    <mergeCell ref="L1536:L1543"/>
    <mergeCell ref="L1547:L1548"/>
    <mergeCell ref="L1551:L1552"/>
    <mergeCell ref="L1553:L1554"/>
    <mergeCell ref="L1560:L1561"/>
    <mergeCell ref="L1562:L1568"/>
    <mergeCell ref="L1571:L1573"/>
    <mergeCell ref="L1577:L1580"/>
    <mergeCell ref="L1581:L1583"/>
    <mergeCell ref="L1584:L1585"/>
    <mergeCell ref="L1590:L1591"/>
    <mergeCell ref="L1592:L1593"/>
    <mergeCell ref="L1594:L1596"/>
    <mergeCell ref="L1602:L1603"/>
    <mergeCell ref="L1607:L1609"/>
    <mergeCell ref="L1611:L1613"/>
    <mergeCell ref="L1614:L1615"/>
    <mergeCell ref="L1616:L1618"/>
    <mergeCell ref="L1619:L1620"/>
    <mergeCell ref="L1621:L1622"/>
    <mergeCell ref="L1623:L1625"/>
    <mergeCell ref="L1626:L1630"/>
    <mergeCell ref="L1632:L1633"/>
    <mergeCell ref="L1634:L1637"/>
    <mergeCell ref="L1638:L1639"/>
    <mergeCell ref="L1640:L1644"/>
    <mergeCell ref="L1645:L1647"/>
    <mergeCell ref="L1648:L1651"/>
    <mergeCell ref="L1652:L1653"/>
    <mergeCell ref="L1654:L1656"/>
    <mergeCell ref="L1657:L1658"/>
    <mergeCell ref="L1659:L1660"/>
    <mergeCell ref="L1661:L1663"/>
    <mergeCell ref="L1664:L1665"/>
    <mergeCell ref="L1666:L1669"/>
    <mergeCell ref="L1670:L1671"/>
    <mergeCell ref="L1674:L1678"/>
    <mergeCell ref="L1679:L1680"/>
    <mergeCell ref="L1696:L1700"/>
    <mergeCell ref="L1701:L1703"/>
    <mergeCell ref="L1704:L1705"/>
    <mergeCell ref="L1706:L1707"/>
    <mergeCell ref="L1709:L1710"/>
    <mergeCell ref="L1714:L1716"/>
    <mergeCell ref="L1718:L1719"/>
    <mergeCell ref="L1720:L1724"/>
    <mergeCell ref="L1745:L1747"/>
    <mergeCell ref="L1749:L1753"/>
    <mergeCell ref="L1754:L1755"/>
    <mergeCell ref="L1756:L1758"/>
    <mergeCell ref="L1759:L1760"/>
    <mergeCell ref="L1763:L1764"/>
    <mergeCell ref="L1765:L1767"/>
    <mergeCell ref="L1768:L1772"/>
    <mergeCell ref="L1773:L1777"/>
    <mergeCell ref="L1780:L1782"/>
    <mergeCell ref="L1783:L1785"/>
    <mergeCell ref="L1796:L1803"/>
    <mergeCell ref="L1804:L1806"/>
    <mergeCell ref="L1807:L1808"/>
    <mergeCell ref="L1820:L1822"/>
    <mergeCell ref="L1844:L1845"/>
    <mergeCell ref="L1846:L1847"/>
    <mergeCell ref="L1848:L1849"/>
    <mergeCell ref="L1852:L1858"/>
    <mergeCell ref="L1863:L1866"/>
    <mergeCell ref="L1869:L1870"/>
    <mergeCell ref="L1871:L1872"/>
    <mergeCell ref="L1873:L1874"/>
    <mergeCell ref="L1875:L1880"/>
    <mergeCell ref="L1893:L1894"/>
    <mergeCell ref="L1899:L1901"/>
    <mergeCell ref="L1911:L1913"/>
    <mergeCell ref="L1914:L1915"/>
    <mergeCell ref="L1916:L1917"/>
    <mergeCell ref="L1918:L1921"/>
    <mergeCell ref="L1922:L1931"/>
    <mergeCell ref="L1937:L1938"/>
    <mergeCell ref="L1939:L1943"/>
    <mergeCell ref="L1944:L1946"/>
    <mergeCell ref="L1947:L1948"/>
    <mergeCell ref="L1955:L1957"/>
    <mergeCell ref="L1958:L1960"/>
    <mergeCell ref="L1962:L1963"/>
    <mergeCell ref="L1964:L1967"/>
    <mergeCell ref="L1971:L1978"/>
    <mergeCell ref="L1990:L1993"/>
    <mergeCell ref="L1994:L1996"/>
    <mergeCell ref="L1997:L1998"/>
    <mergeCell ref="L2002:L2003"/>
    <mergeCell ref="L2004:L2008"/>
    <mergeCell ref="L2009:L2010"/>
    <mergeCell ref="L2014:L2016"/>
    <mergeCell ref="L2017:L2019"/>
    <mergeCell ref="L2021:L2022"/>
    <mergeCell ref="L2023:L2026"/>
    <mergeCell ref="L2027:L2029"/>
    <mergeCell ref="L2030:L2031"/>
    <mergeCell ref="L2032:L2033"/>
    <mergeCell ref="L2036:L2038"/>
    <mergeCell ref="L2043:L2044"/>
    <mergeCell ref="L2050:L2051"/>
    <mergeCell ref="L2053:L2054"/>
    <mergeCell ref="L2058:L2059"/>
    <mergeCell ref="L2069:L2070"/>
    <mergeCell ref="L2078:L2080"/>
    <mergeCell ref="L2081:L2082"/>
    <mergeCell ref="L2083:L2084"/>
    <mergeCell ref="L2086:L2087"/>
    <mergeCell ref="L2088:L2089"/>
    <mergeCell ref="L2091:L2092"/>
    <mergeCell ref="L2093:L2094"/>
    <mergeCell ref="L2100:L2101"/>
    <mergeCell ref="L2104:L2106"/>
    <mergeCell ref="L2107:L2109"/>
    <mergeCell ref="L2110:L2114"/>
    <mergeCell ref="L2118:L2119"/>
    <mergeCell ref="L2122:L2123"/>
    <mergeCell ref="L2124:L2125"/>
    <mergeCell ref="L2127:L2129"/>
    <mergeCell ref="L2131:L2132"/>
    <mergeCell ref="L2138:L2139"/>
    <mergeCell ref="L2140:L2141"/>
    <mergeCell ref="L2142:L2143"/>
    <mergeCell ref="L2146:L2148"/>
    <mergeCell ref="L2157:L2160"/>
    <mergeCell ref="L2161:L2162"/>
    <mergeCell ref="L2166:L2167"/>
    <mergeCell ref="L2168:L2169"/>
    <mergeCell ref="L2170:L2172"/>
    <mergeCell ref="M5:M6"/>
    <mergeCell ref="M7:M9"/>
    <mergeCell ref="M10:M21"/>
    <mergeCell ref="M22:M38"/>
    <mergeCell ref="M39:M41"/>
    <mergeCell ref="M42:M43"/>
    <mergeCell ref="M44:M47"/>
    <mergeCell ref="M48:M50"/>
    <mergeCell ref="M51:M53"/>
    <mergeCell ref="M54:M56"/>
    <mergeCell ref="M57:M58"/>
    <mergeCell ref="M59:M61"/>
    <mergeCell ref="M62:M63"/>
    <mergeCell ref="M64:M65"/>
    <mergeCell ref="M66:M68"/>
    <mergeCell ref="M69:M71"/>
    <mergeCell ref="M72:M73"/>
    <mergeCell ref="M74:M77"/>
    <mergeCell ref="M78:M80"/>
    <mergeCell ref="M82:M84"/>
    <mergeCell ref="M85:M87"/>
    <mergeCell ref="M88:M89"/>
    <mergeCell ref="M90:M92"/>
    <mergeCell ref="M93:M96"/>
    <mergeCell ref="M98:M99"/>
    <mergeCell ref="M100:M102"/>
    <mergeCell ref="M103:M104"/>
    <mergeCell ref="M105:M106"/>
    <mergeCell ref="M109:M110"/>
    <mergeCell ref="M112:M113"/>
    <mergeCell ref="M114:M115"/>
    <mergeCell ref="M116:M117"/>
    <mergeCell ref="M118:M120"/>
    <mergeCell ref="M121:M123"/>
    <mergeCell ref="M124:M127"/>
    <mergeCell ref="M128:M129"/>
    <mergeCell ref="M130:M131"/>
    <mergeCell ref="M132:M133"/>
    <mergeCell ref="M134:M135"/>
    <mergeCell ref="M136:M140"/>
    <mergeCell ref="M141:M142"/>
    <mergeCell ref="M143:M144"/>
    <mergeCell ref="M145:M147"/>
    <mergeCell ref="M148:M150"/>
    <mergeCell ref="M151:M162"/>
    <mergeCell ref="M165:M167"/>
    <mergeCell ref="M168:M169"/>
    <mergeCell ref="M170:M171"/>
    <mergeCell ref="M172:M175"/>
    <mergeCell ref="M176:M178"/>
    <mergeCell ref="M179:M183"/>
    <mergeCell ref="M184:M185"/>
    <mergeCell ref="M186:M187"/>
    <mergeCell ref="M188:M189"/>
    <mergeCell ref="M190:M191"/>
    <mergeCell ref="M192:M193"/>
    <mergeCell ref="M194:M195"/>
    <mergeCell ref="M196:M198"/>
    <mergeCell ref="M199:M201"/>
    <mergeCell ref="M202:M204"/>
    <mergeCell ref="M205:M225"/>
    <mergeCell ref="M226:M229"/>
    <mergeCell ref="M230:M231"/>
    <mergeCell ref="M232:M233"/>
    <mergeCell ref="M234:M235"/>
    <mergeCell ref="M236:M237"/>
    <mergeCell ref="M241:M242"/>
    <mergeCell ref="M243:M249"/>
    <mergeCell ref="M250:M252"/>
    <mergeCell ref="M254:M256"/>
    <mergeCell ref="M260:M262"/>
    <mergeCell ref="M276:M278"/>
    <mergeCell ref="M279:M280"/>
    <mergeCell ref="M284:M285"/>
    <mergeCell ref="M286:M290"/>
    <mergeCell ref="M293:M294"/>
    <mergeCell ref="M295:M296"/>
    <mergeCell ref="M297:M298"/>
    <mergeCell ref="M300:M301"/>
    <mergeCell ref="M302:M304"/>
    <mergeCell ref="M306:M309"/>
    <mergeCell ref="M310:M313"/>
    <mergeCell ref="M314:M316"/>
    <mergeCell ref="M317:M323"/>
    <mergeCell ref="M325:M327"/>
    <mergeCell ref="M328:M330"/>
    <mergeCell ref="M333:M334"/>
    <mergeCell ref="M337:M338"/>
    <mergeCell ref="M339:M340"/>
    <mergeCell ref="M341:M342"/>
    <mergeCell ref="M344:M347"/>
    <mergeCell ref="M348:M349"/>
    <mergeCell ref="M351:M352"/>
    <mergeCell ref="M353:M354"/>
    <mergeCell ref="M355:M356"/>
    <mergeCell ref="M358:M359"/>
    <mergeCell ref="M362:M364"/>
    <mergeCell ref="M367:M368"/>
    <mergeCell ref="M370:M371"/>
    <mergeCell ref="M372:M385"/>
    <mergeCell ref="M389:M390"/>
    <mergeCell ref="M391:M393"/>
    <mergeCell ref="M394:M395"/>
    <mergeCell ref="M396:M397"/>
    <mergeCell ref="M401:M402"/>
    <mergeCell ref="M403:M404"/>
    <mergeCell ref="M405:M408"/>
    <mergeCell ref="M411:M412"/>
    <mergeCell ref="M415:M416"/>
    <mergeCell ref="M417:M419"/>
    <mergeCell ref="M421:M425"/>
    <mergeCell ref="M426:M430"/>
    <mergeCell ref="M431:M432"/>
    <mergeCell ref="M433:M436"/>
    <mergeCell ref="M437:M438"/>
    <mergeCell ref="M440:M441"/>
    <mergeCell ref="M442:M447"/>
    <mergeCell ref="M448:M451"/>
    <mergeCell ref="M452:M453"/>
    <mergeCell ref="M454:M456"/>
    <mergeCell ref="M459:M460"/>
    <mergeCell ref="M461:M462"/>
    <mergeCell ref="M463:M467"/>
    <mergeCell ref="M468:M471"/>
    <mergeCell ref="M472:M474"/>
    <mergeCell ref="M475:M478"/>
    <mergeCell ref="M479:M483"/>
    <mergeCell ref="M484:M485"/>
    <mergeCell ref="M486:M498"/>
    <mergeCell ref="M499:M506"/>
    <mergeCell ref="M507:M508"/>
    <mergeCell ref="M509:M511"/>
    <mergeCell ref="M512:M513"/>
    <mergeCell ref="M517:M518"/>
    <mergeCell ref="M520:M521"/>
    <mergeCell ref="M522:M523"/>
    <mergeCell ref="M525:M526"/>
    <mergeCell ref="M527:M528"/>
    <mergeCell ref="M529:M530"/>
    <mergeCell ref="M531:M534"/>
    <mergeCell ref="M535:M539"/>
    <mergeCell ref="M542:M543"/>
    <mergeCell ref="M544:M546"/>
    <mergeCell ref="M547:M549"/>
    <mergeCell ref="M550:M551"/>
    <mergeCell ref="M553:M557"/>
    <mergeCell ref="M558:M567"/>
    <mergeCell ref="M573:M574"/>
    <mergeCell ref="M577:M578"/>
    <mergeCell ref="M579:M580"/>
    <mergeCell ref="M581:M582"/>
    <mergeCell ref="M585:M586"/>
    <mergeCell ref="M589:M590"/>
    <mergeCell ref="M597:M600"/>
    <mergeCell ref="M601:M603"/>
    <mergeCell ref="M604:M608"/>
    <mergeCell ref="M621:M622"/>
    <mergeCell ref="M623:M624"/>
    <mergeCell ref="M626:M629"/>
    <mergeCell ref="M630:M633"/>
    <mergeCell ref="M637:M640"/>
    <mergeCell ref="M641:M643"/>
    <mergeCell ref="M650:M651"/>
    <mergeCell ref="M652:M653"/>
    <mergeCell ref="M655:M657"/>
    <mergeCell ref="M658:M660"/>
    <mergeCell ref="M661:M665"/>
    <mergeCell ref="M666:M668"/>
    <mergeCell ref="M669:M672"/>
    <mergeCell ref="M673:M674"/>
    <mergeCell ref="M675:M676"/>
    <mergeCell ref="M677:M678"/>
    <mergeCell ref="M679:M680"/>
    <mergeCell ref="M683:M684"/>
    <mergeCell ref="M685:M686"/>
    <mergeCell ref="M690:M692"/>
    <mergeCell ref="M693:M694"/>
    <mergeCell ref="M697:M698"/>
    <mergeCell ref="M700:M703"/>
    <mergeCell ref="M705:M708"/>
    <mergeCell ref="M709:M710"/>
    <mergeCell ref="M711:M713"/>
    <mergeCell ref="M715:M716"/>
    <mergeCell ref="M721:M722"/>
    <mergeCell ref="M723:M725"/>
    <mergeCell ref="M726:M728"/>
    <mergeCell ref="M729:M731"/>
    <mergeCell ref="M732:M733"/>
    <mergeCell ref="M734:M735"/>
    <mergeCell ref="M736:M737"/>
    <mergeCell ref="M738:M744"/>
    <mergeCell ref="M745:M746"/>
    <mergeCell ref="M748:M749"/>
    <mergeCell ref="M751:M753"/>
    <mergeCell ref="M755:M757"/>
    <mergeCell ref="M762:M763"/>
    <mergeCell ref="M764:M767"/>
    <mergeCell ref="M768:M769"/>
    <mergeCell ref="M773:M774"/>
    <mergeCell ref="M777:M779"/>
    <mergeCell ref="M780:M783"/>
    <mergeCell ref="M787:M788"/>
    <mergeCell ref="M790:M791"/>
    <mergeCell ref="M792:M794"/>
    <mergeCell ref="M795:M796"/>
    <mergeCell ref="M803:M804"/>
    <mergeCell ref="M808:M809"/>
    <mergeCell ref="M813:M814"/>
    <mergeCell ref="M816:M817"/>
    <mergeCell ref="M818:M819"/>
    <mergeCell ref="M820:M824"/>
    <mergeCell ref="M829:M830"/>
    <mergeCell ref="M832:M833"/>
    <mergeCell ref="M835:M836"/>
    <mergeCell ref="M837:M838"/>
    <mergeCell ref="M844:M845"/>
    <mergeCell ref="M846:M847"/>
    <mergeCell ref="M848:M849"/>
    <mergeCell ref="M850:M852"/>
    <mergeCell ref="M853:M854"/>
    <mergeCell ref="M856:M857"/>
    <mergeCell ref="M859:M860"/>
    <mergeCell ref="M862:M863"/>
    <mergeCell ref="M864:M865"/>
    <mergeCell ref="M866:M871"/>
    <mergeCell ref="M872:M874"/>
    <mergeCell ref="M875:M877"/>
    <mergeCell ref="M878:M884"/>
    <mergeCell ref="M885:M887"/>
    <mergeCell ref="M888:M889"/>
    <mergeCell ref="M890:M891"/>
    <mergeCell ref="M894:M895"/>
    <mergeCell ref="M897:M898"/>
    <mergeCell ref="M899:M902"/>
    <mergeCell ref="M903:M905"/>
    <mergeCell ref="M906:M909"/>
    <mergeCell ref="M910:M911"/>
    <mergeCell ref="M912:M914"/>
    <mergeCell ref="M915:M917"/>
    <mergeCell ref="M918:M919"/>
    <mergeCell ref="M920:M924"/>
    <mergeCell ref="M925:M926"/>
    <mergeCell ref="M927:M929"/>
    <mergeCell ref="M930:M931"/>
    <mergeCell ref="M932:M934"/>
    <mergeCell ref="M936:M937"/>
    <mergeCell ref="M938:M941"/>
    <mergeCell ref="M942:M943"/>
    <mergeCell ref="M944:M955"/>
    <mergeCell ref="M957:M959"/>
    <mergeCell ref="M960:M961"/>
    <mergeCell ref="M962:M965"/>
    <mergeCell ref="M966:M968"/>
    <mergeCell ref="M969:M970"/>
    <mergeCell ref="M971:M972"/>
    <mergeCell ref="M973:M974"/>
    <mergeCell ref="M975:M976"/>
    <mergeCell ref="M977:M981"/>
    <mergeCell ref="M982:M983"/>
    <mergeCell ref="M984:M985"/>
    <mergeCell ref="M986:M988"/>
    <mergeCell ref="M989:M990"/>
    <mergeCell ref="M991:M992"/>
    <mergeCell ref="M993:M995"/>
    <mergeCell ref="M996:M998"/>
    <mergeCell ref="M999:M1001"/>
    <mergeCell ref="M1002:M1005"/>
    <mergeCell ref="M1006:M1010"/>
    <mergeCell ref="M1011:M1013"/>
    <mergeCell ref="M1014:M1015"/>
    <mergeCell ref="M1016:M1025"/>
    <mergeCell ref="M1026:M1027"/>
    <mergeCell ref="M1028:M1029"/>
    <mergeCell ref="M1030:M1031"/>
    <mergeCell ref="M1032:M1034"/>
    <mergeCell ref="M1035:M1037"/>
    <mergeCell ref="M1038:M1040"/>
    <mergeCell ref="M1041:M1043"/>
    <mergeCell ref="M1044:M1051"/>
    <mergeCell ref="M1053:M1054"/>
    <mergeCell ref="M1055:M1056"/>
    <mergeCell ref="M1058:M1060"/>
    <mergeCell ref="M1063:M1064"/>
    <mergeCell ref="M1065:M1066"/>
    <mergeCell ref="M1069:M1070"/>
    <mergeCell ref="M1071:M1072"/>
    <mergeCell ref="M1079:M1081"/>
    <mergeCell ref="M1082:M1083"/>
    <mergeCell ref="M1085:M1089"/>
    <mergeCell ref="M1090:M1091"/>
    <mergeCell ref="M1094:M1099"/>
    <mergeCell ref="M1105:M1107"/>
    <mergeCell ref="M1113:M1114"/>
    <mergeCell ref="M1116:M1117"/>
    <mergeCell ref="M1118:M1119"/>
    <mergeCell ref="M1120:M1121"/>
    <mergeCell ref="M1122:M1123"/>
    <mergeCell ref="M1125:M1126"/>
    <mergeCell ref="M1128:M1131"/>
    <mergeCell ref="M1133:M1134"/>
    <mergeCell ref="M1137:M1138"/>
    <mergeCell ref="M1139:M1140"/>
    <mergeCell ref="M1141:M1144"/>
    <mergeCell ref="M1145:M1147"/>
    <mergeCell ref="M1148:M1149"/>
    <mergeCell ref="M1152:M1153"/>
    <mergeCell ref="M1157:M1158"/>
    <mergeCell ref="M1161:M1162"/>
    <mergeCell ref="M1163:M1164"/>
    <mergeCell ref="M1166:M1167"/>
    <mergeCell ref="M1172:M1173"/>
    <mergeCell ref="M1174:M1175"/>
    <mergeCell ref="M1177:M1178"/>
    <mergeCell ref="M1184:M1187"/>
    <mergeCell ref="M1188:M1190"/>
    <mergeCell ref="M1191:M1194"/>
    <mergeCell ref="M1195:M1196"/>
    <mergeCell ref="M1198:M1200"/>
    <mergeCell ref="M1201:M1206"/>
    <mergeCell ref="M1211:M1212"/>
    <mergeCell ref="M1213:M1215"/>
    <mergeCell ref="M1216:M1221"/>
    <mergeCell ref="M1222:M1223"/>
    <mergeCell ref="M1224:M1225"/>
    <mergeCell ref="M1226:M1227"/>
    <mergeCell ref="M1228:M1229"/>
    <mergeCell ref="M1230:M1231"/>
    <mergeCell ref="M1232:M1233"/>
    <mergeCell ref="M1234:M1236"/>
    <mergeCell ref="M1237:M1238"/>
    <mergeCell ref="M1239:M1244"/>
    <mergeCell ref="M1245:M1246"/>
    <mergeCell ref="M1247:M1249"/>
    <mergeCell ref="M1250:M1254"/>
    <mergeCell ref="M1255:M1256"/>
    <mergeCell ref="M1257:M1258"/>
    <mergeCell ref="M1259:M1261"/>
    <mergeCell ref="M1263:M1265"/>
    <mergeCell ref="M1266:M1268"/>
    <mergeCell ref="M1269:M1271"/>
    <mergeCell ref="M1272:M1273"/>
    <mergeCell ref="M1274:M1275"/>
    <mergeCell ref="M1276:M1277"/>
    <mergeCell ref="M1278:M1279"/>
    <mergeCell ref="M1280:M1281"/>
    <mergeCell ref="M1282:M1291"/>
    <mergeCell ref="M1292:M1294"/>
    <mergeCell ref="M1295:M1296"/>
    <mergeCell ref="M1297:M1299"/>
    <mergeCell ref="M1300:M1303"/>
    <mergeCell ref="M1304:M1306"/>
    <mergeCell ref="M1307:M1309"/>
    <mergeCell ref="M1310:M1313"/>
    <mergeCell ref="M1314:M1315"/>
    <mergeCell ref="M1316:M1321"/>
    <mergeCell ref="M1322:M1323"/>
    <mergeCell ref="M1324:M1326"/>
    <mergeCell ref="M1327:M1329"/>
    <mergeCell ref="M1330:M1331"/>
    <mergeCell ref="M1332:M1333"/>
    <mergeCell ref="M1334:M1335"/>
    <mergeCell ref="M1336:M1337"/>
    <mergeCell ref="M1339:M1340"/>
    <mergeCell ref="M1344:M1346"/>
    <mergeCell ref="M1347:M1348"/>
    <mergeCell ref="M1349:M1350"/>
    <mergeCell ref="M1352:M1353"/>
    <mergeCell ref="M1354:M1355"/>
    <mergeCell ref="M1356:M1359"/>
    <mergeCell ref="M1361:M1363"/>
    <mergeCell ref="M1364:M1366"/>
    <mergeCell ref="M1367:M1368"/>
    <mergeCell ref="M1369:M1370"/>
    <mergeCell ref="M1371:M1374"/>
    <mergeCell ref="M1375:M1376"/>
    <mergeCell ref="M1378:M1380"/>
    <mergeCell ref="M1381:M1383"/>
    <mergeCell ref="M1384:M1389"/>
    <mergeCell ref="M1390:M1391"/>
    <mergeCell ref="M1392:M1396"/>
    <mergeCell ref="M1397:M1398"/>
    <mergeCell ref="M1399:M1402"/>
    <mergeCell ref="M1404:M1405"/>
    <mergeCell ref="M1406:M1407"/>
    <mergeCell ref="M1408:M1409"/>
    <mergeCell ref="M1410:M1411"/>
    <mergeCell ref="M1412:M1414"/>
    <mergeCell ref="M1415:M1417"/>
    <mergeCell ref="M1418:M1419"/>
    <mergeCell ref="M1420:M1423"/>
    <mergeCell ref="M1424:M1425"/>
    <mergeCell ref="M1427:M1428"/>
    <mergeCell ref="M1429:M1430"/>
    <mergeCell ref="M1431:M1432"/>
    <mergeCell ref="M1434:M1435"/>
    <mergeCell ref="M1436:M1438"/>
    <mergeCell ref="M1439:M1440"/>
    <mergeCell ref="M1443:M1444"/>
    <mergeCell ref="M1445:M1446"/>
    <mergeCell ref="M1447:M1448"/>
    <mergeCell ref="M1449:M1466"/>
    <mergeCell ref="M1467:M1468"/>
    <mergeCell ref="M1469:M1470"/>
    <mergeCell ref="M1471:M1473"/>
    <mergeCell ref="M1474:M1478"/>
    <mergeCell ref="M1479:M1480"/>
    <mergeCell ref="M1481:M1482"/>
    <mergeCell ref="M1483:M1484"/>
    <mergeCell ref="M1485:M1487"/>
    <mergeCell ref="M1488:M1490"/>
    <mergeCell ref="M1491:M1497"/>
    <mergeCell ref="M1498:M1500"/>
    <mergeCell ref="M1501:M1503"/>
    <mergeCell ref="M1506:M1507"/>
    <mergeCell ref="M1510:M1516"/>
    <mergeCell ref="M1517:M1522"/>
    <mergeCell ref="M1524:M1528"/>
    <mergeCell ref="M1529:M1532"/>
    <mergeCell ref="M1533:M1535"/>
    <mergeCell ref="M1536:M1543"/>
    <mergeCell ref="M1545:M1546"/>
    <mergeCell ref="M1547:M1548"/>
    <mergeCell ref="M1551:M1552"/>
    <mergeCell ref="M1553:M1554"/>
    <mergeCell ref="M1557:M1558"/>
    <mergeCell ref="M1559:M1561"/>
    <mergeCell ref="M1562:M1568"/>
    <mergeCell ref="M1569:M1570"/>
    <mergeCell ref="M1571:M1573"/>
    <mergeCell ref="M1577:M1580"/>
    <mergeCell ref="M1581:M1583"/>
    <mergeCell ref="M1584:M1585"/>
    <mergeCell ref="M1586:M1589"/>
    <mergeCell ref="M1590:M1591"/>
    <mergeCell ref="M1592:M1593"/>
    <mergeCell ref="M1594:M1596"/>
    <mergeCell ref="M1598:M1599"/>
    <mergeCell ref="M1602:M1603"/>
    <mergeCell ref="M1604:M1606"/>
    <mergeCell ref="M1607:M1609"/>
    <mergeCell ref="M1611:M1613"/>
    <mergeCell ref="M1614:M1615"/>
    <mergeCell ref="M1616:M1618"/>
    <mergeCell ref="M1619:M1620"/>
    <mergeCell ref="M1621:M1622"/>
    <mergeCell ref="M1623:M1625"/>
    <mergeCell ref="M1626:M1630"/>
    <mergeCell ref="M1632:M1633"/>
    <mergeCell ref="M1634:M1637"/>
    <mergeCell ref="M1638:M1639"/>
    <mergeCell ref="M1640:M1644"/>
    <mergeCell ref="M1645:M1647"/>
    <mergeCell ref="M1648:M1651"/>
    <mergeCell ref="M1652:M1653"/>
    <mergeCell ref="M1654:M1656"/>
    <mergeCell ref="M1657:M1658"/>
    <mergeCell ref="M1659:M1660"/>
    <mergeCell ref="M1661:M1663"/>
    <mergeCell ref="M1664:M1665"/>
    <mergeCell ref="M1666:M1669"/>
    <mergeCell ref="M1670:M1671"/>
    <mergeCell ref="M1672:M1673"/>
    <mergeCell ref="M1674:M1678"/>
    <mergeCell ref="M1679:M1680"/>
    <mergeCell ref="M1681:M1694"/>
    <mergeCell ref="M1696:M1700"/>
    <mergeCell ref="M1701:M1703"/>
    <mergeCell ref="M1704:M1705"/>
    <mergeCell ref="M1706:M1707"/>
    <mergeCell ref="M1709:M1710"/>
    <mergeCell ref="M1712:M1713"/>
    <mergeCell ref="M1714:M1716"/>
    <mergeCell ref="M1718:M1719"/>
    <mergeCell ref="M1720:M1724"/>
    <mergeCell ref="M1726:M1727"/>
    <mergeCell ref="M1728:M1730"/>
    <mergeCell ref="M1731:M1732"/>
    <mergeCell ref="M1733:M1734"/>
    <mergeCell ref="M1735:M1736"/>
    <mergeCell ref="M1737:M1740"/>
    <mergeCell ref="M1741:M1744"/>
    <mergeCell ref="M1745:M1747"/>
    <mergeCell ref="M1749:M1753"/>
    <mergeCell ref="M1754:M1755"/>
    <mergeCell ref="M1756:M1758"/>
    <mergeCell ref="M1759:M1760"/>
    <mergeCell ref="M1761:M1762"/>
    <mergeCell ref="M1763:M1764"/>
    <mergeCell ref="M1765:M1767"/>
    <mergeCell ref="M1768:M1772"/>
    <mergeCell ref="M1773:M1777"/>
    <mergeCell ref="M1778:M1779"/>
    <mergeCell ref="M1780:M1782"/>
    <mergeCell ref="M1783:M1785"/>
    <mergeCell ref="M1786:M1788"/>
    <mergeCell ref="M1790:M1792"/>
    <mergeCell ref="M1793:M1795"/>
    <mergeCell ref="M1796:M1803"/>
    <mergeCell ref="M1804:M1806"/>
    <mergeCell ref="M1809:M1810"/>
    <mergeCell ref="M1811:M1812"/>
    <mergeCell ref="M1813:M1814"/>
    <mergeCell ref="M1815:M1817"/>
    <mergeCell ref="M1818:M1819"/>
    <mergeCell ref="M1820:M1822"/>
    <mergeCell ref="M1823:M1826"/>
    <mergeCell ref="M1827:M1828"/>
    <mergeCell ref="M1829:M1831"/>
    <mergeCell ref="M1832:M1833"/>
    <mergeCell ref="M1834:M1837"/>
    <mergeCell ref="M1838:M1839"/>
    <mergeCell ref="M1840:M1842"/>
    <mergeCell ref="M1844:M1845"/>
    <mergeCell ref="M1846:M1847"/>
    <mergeCell ref="M1848:M1849"/>
    <mergeCell ref="M1850:M1851"/>
    <mergeCell ref="M1852:M1858"/>
    <mergeCell ref="M1859:M1862"/>
    <mergeCell ref="M1863:M1866"/>
    <mergeCell ref="M1867:M1868"/>
    <mergeCell ref="M1869:M1870"/>
    <mergeCell ref="M1871:M1872"/>
    <mergeCell ref="M1873:M1874"/>
    <mergeCell ref="M1875:M1880"/>
    <mergeCell ref="M1881:M1888"/>
    <mergeCell ref="M1890:M1892"/>
    <mergeCell ref="M1893:M1894"/>
    <mergeCell ref="M1895:M1896"/>
    <mergeCell ref="M1897:M1898"/>
    <mergeCell ref="M1899:M1901"/>
    <mergeCell ref="M1902:M1907"/>
    <mergeCell ref="M1908:M1910"/>
    <mergeCell ref="M1911:M1913"/>
    <mergeCell ref="M1914:M1915"/>
    <mergeCell ref="M1916:M1917"/>
    <mergeCell ref="M1918:M1921"/>
    <mergeCell ref="M1922:M1931"/>
    <mergeCell ref="M1932:M1933"/>
    <mergeCell ref="M1934:M1935"/>
    <mergeCell ref="M1937:M1938"/>
    <mergeCell ref="M1939:M1943"/>
    <mergeCell ref="M1944:M1946"/>
    <mergeCell ref="M1947:M1948"/>
    <mergeCell ref="M1951:M1954"/>
    <mergeCell ref="M1955:M1957"/>
    <mergeCell ref="M1958:M1960"/>
    <mergeCell ref="M1962:M1963"/>
    <mergeCell ref="M1964:M1967"/>
    <mergeCell ref="M1968:M1970"/>
    <mergeCell ref="M1971:M1978"/>
    <mergeCell ref="M1980:M1989"/>
    <mergeCell ref="M1990:M1993"/>
    <mergeCell ref="M1994:M1996"/>
    <mergeCell ref="M1997:M1998"/>
    <mergeCell ref="M1999:M2001"/>
    <mergeCell ref="M2002:M2003"/>
    <mergeCell ref="M2004:M2008"/>
    <mergeCell ref="M2009:M2010"/>
    <mergeCell ref="M2011:M2012"/>
    <mergeCell ref="M2014:M2016"/>
    <mergeCell ref="M2017:M2019"/>
    <mergeCell ref="M2021:M2022"/>
    <mergeCell ref="M2023:M2026"/>
    <mergeCell ref="M2027:M2029"/>
    <mergeCell ref="M2030:M2031"/>
    <mergeCell ref="M2032:M2033"/>
    <mergeCell ref="M2036:M2038"/>
    <mergeCell ref="M2039:M2040"/>
    <mergeCell ref="M2041:M2042"/>
    <mergeCell ref="M2043:M2044"/>
    <mergeCell ref="M2050:M2051"/>
    <mergeCell ref="M2053:M2054"/>
    <mergeCell ref="M2069:M2070"/>
    <mergeCell ref="M2078:M2080"/>
    <mergeCell ref="M2081:M2082"/>
    <mergeCell ref="M2083:M2084"/>
    <mergeCell ref="M2086:M2087"/>
    <mergeCell ref="M2088:M2089"/>
    <mergeCell ref="M2091:M2092"/>
    <mergeCell ref="M2093:M2094"/>
    <mergeCell ref="M2100:M2101"/>
    <mergeCell ref="M2104:M2106"/>
    <mergeCell ref="M2107:M2109"/>
    <mergeCell ref="M2110:M2114"/>
    <mergeCell ref="M2118:M2119"/>
    <mergeCell ref="M2122:M2123"/>
    <mergeCell ref="M2124:M2125"/>
    <mergeCell ref="M2127:M2129"/>
    <mergeCell ref="M2131:M2132"/>
    <mergeCell ref="M2138:M2139"/>
    <mergeCell ref="M2140:M2141"/>
    <mergeCell ref="M2142:M2143"/>
    <mergeCell ref="M2146:M2148"/>
    <mergeCell ref="M2157:M2160"/>
    <mergeCell ref="M2161:M2162"/>
    <mergeCell ref="M2166:M2167"/>
    <mergeCell ref="M2168:M2169"/>
    <mergeCell ref="M2170:M2172"/>
    <mergeCell ref="N2:N3"/>
    <mergeCell ref="N5:N6"/>
    <mergeCell ref="N7:N9"/>
    <mergeCell ref="N10:N21"/>
    <mergeCell ref="N22:N38"/>
    <mergeCell ref="N39:N41"/>
    <mergeCell ref="N42:N43"/>
    <mergeCell ref="N44:N47"/>
    <mergeCell ref="N48:N50"/>
    <mergeCell ref="N51:N53"/>
    <mergeCell ref="N54:N56"/>
    <mergeCell ref="N57:N58"/>
    <mergeCell ref="N59:N61"/>
    <mergeCell ref="N62:N63"/>
    <mergeCell ref="N64:N65"/>
    <mergeCell ref="N66:N68"/>
    <mergeCell ref="N69:N71"/>
    <mergeCell ref="N72:N73"/>
    <mergeCell ref="N74:N77"/>
    <mergeCell ref="N78:N80"/>
    <mergeCell ref="N82:N84"/>
    <mergeCell ref="N85:N87"/>
    <mergeCell ref="N88:N89"/>
    <mergeCell ref="N90:N92"/>
    <mergeCell ref="N93:N96"/>
    <mergeCell ref="N98:N99"/>
    <mergeCell ref="N100:N102"/>
    <mergeCell ref="N103:N104"/>
    <mergeCell ref="N105:N106"/>
    <mergeCell ref="N109:N110"/>
    <mergeCell ref="N112:N113"/>
    <mergeCell ref="N114:N115"/>
    <mergeCell ref="N116:N117"/>
    <mergeCell ref="N118:N120"/>
    <mergeCell ref="N121:N123"/>
    <mergeCell ref="N124:N127"/>
    <mergeCell ref="N128:N129"/>
    <mergeCell ref="N130:N131"/>
    <mergeCell ref="N132:N133"/>
    <mergeCell ref="N134:N135"/>
    <mergeCell ref="N136:N140"/>
    <mergeCell ref="N141:N142"/>
    <mergeCell ref="N143:N144"/>
    <mergeCell ref="N145:N147"/>
    <mergeCell ref="N148:N150"/>
    <mergeCell ref="N151:N162"/>
    <mergeCell ref="N165:N167"/>
    <mergeCell ref="N168:N169"/>
    <mergeCell ref="N170:N171"/>
    <mergeCell ref="N172:N175"/>
    <mergeCell ref="N176:N178"/>
    <mergeCell ref="N179:N183"/>
    <mergeCell ref="N184:N185"/>
    <mergeCell ref="N186:N187"/>
    <mergeCell ref="N188:N189"/>
    <mergeCell ref="N190:N191"/>
    <mergeCell ref="N192:N193"/>
    <mergeCell ref="N194:N195"/>
    <mergeCell ref="N196:N198"/>
    <mergeCell ref="N199:N201"/>
    <mergeCell ref="N202:N204"/>
    <mergeCell ref="N205:N225"/>
    <mergeCell ref="N226:N229"/>
    <mergeCell ref="N230:N231"/>
    <mergeCell ref="N232:N233"/>
    <mergeCell ref="N234:N235"/>
    <mergeCell ref="N236:N237"/>
    <mergeCell ref="N241:N242"/>
    <mergeCell ref="N243:N249"/>
    <mergeCell ref="N250:N252"/>
    <mergeCell ref="N254:N256"/>
    <mergeCell ref="N260:N262"/>
    <mergeCell ref="N276:N278"/>
    <mergeCell ref="N279:N280"/>
    <mergeCell ref="N284:N285"/>
    <mergeCell ref="N286:N290"/>
    <mergeCell ref="N293:N294"/>
    <mergeCell ref="N295:N296"/>
    <mergeCell ref="N297:N298"/>
    <mergeCell ref="N300:N301"/>
    <mergeCell ref="N302:N304"/>
    <mergeCell ref="N306:N309"/>
    <mergeCell ref="N310:N313"/>
    <mergeCell ref="N314:N316"/>
    <mergeCell ref="N317:N323"/>
    <mergeCell ref="N325:N327"/>
    <mergeCell ref="N328:N330"/>
    <mergeCell ref="N333:N334"/>
    <mergeCell ref="N337:N338"/>
    <mergeCell ref="N339:N340"/>
    <mergeCell ref="N341:N342"/>
    <mergeCell ref="N344:N347"/>
    <mergeCell ref="N348:N349"/>
    <mergeCell ref="N351:N352"/>
    <mergeCell ref="N353:N354"/>
    <mergeCell ref="N355:N356"/>
    <mergeCell ref="N358:N359"/>
    <mergeCell ref="N362:N364"/>
    <mergeCell ref="N367:N368"/>
    <mergeCell ref="N370:N371"/>
    <mergeCell ref="N372:N385"/>
    <mergeCell ref="N389:N390"/>
    <mergeCell ref="N391:N393"/>
    <mergeCell ref="N394:N395"/>
    <mergeCell ref="N396:N397"/>
    <mergeCell ref="N401:N402"/>
    <mergeCell ref="N403:N404"/>
    <mergeCell ref="N405:N408"/>
    <mergeCell ref="N411:N412"/>
    <mergeCell ref="N415:N416"/>
    <mergeCell ref="N417:N419"/>
    <mergeCell ref="N421:N425"/>
    <mergeCell ref="N426:N430"/>
    <mergeCell ref="N431:N432"/>
    <mergeCell ref="N433:N436"/>
    <mergeCell ref="N437:N438"/>
    <mergeCell ref="N440:N441"/>
    <mergeCell ref="N442:N447"/>
    <mergeCell ref="N448:N451"/>
    <mergeCell ref="N452:N453"/>
    <mergeCell ref="N454:N456"/>
    <mergeCell ref="N459:N460"/>
    <mergeCell ref="N461:N462"/>
    <mergeCell ref="N463:N467"/>
    <mergeCell ref="N468:N471"/>
    <mergeCell ref="N472:N474"/>
    <mergeCell ref="N475:N478"/>
    <mergeCell ref="N479:N483"/>
    <mergeCell ref="N484:N485"/>
    <mergeCell ref="N486:N498"/>
    <mergeCell ref="N499:N506"/>
    <mergeCell ref="N507:N508"/>
    <mergeCell ref="N509:N511"/>
    <mergeCell ref="N512:N513"/>
    <mergeCell ref="N517:N518"/>
    <mergeCell ref="N520:N521"/>
    <mergeCell ref="N522:N523"/>
    <mergeCell ref="N525:N526"/>
    <mergeCell ref="N527:N528"/>
    <mergeCell ref="N529:N530"/>
    <mergeCell ref="N531:N534"/>
    <mergeCell ref="N535:N539"/>
    <mergeCell ref="N542:N543"/>
    <mergeCell ref="N544:N546"/>
    <mergeCell ref="N547:N549"/>
    <mergeCell ref="N550:N551"/>
    <mergeCell ref="N553:N557"/>
    <mergeCell ref="N558:N565"/>
    <mergeCell ref="N566:N567"/>
    <mergeCell ref="N573:N574"/>
    <mergeCell ref="N577:N578"/>
    <mergeCell ref="N579:N580"/>
    <mergeCell ref="N581:N582"/>
    <mergeCell ref="N585:N586"/>
    <mergeCell ref="N589:N590"/>
    <mergeCell ref="N597:N600"/>
    <mergeCell ref="N601:N603"/>
    <mergeCell ref="N604:N608"/>
    <mergeCell ref="N621:N622"/>
    <mergeCell ref="N623:N624"/>
    <mergeCell ref="N626:N629"/>
    <mergeCell ref="N630:N633"/>
    <mergeCell ref="N637:N640"/>
    <mergeCell ref="N641:N643"/>
    <mergeCell ref="N650:N651"/>
    <mergeCell ref="N652:N653"/>
    <mergeCell ref="N655:N657"/>
    <mergeCell ref="N658:N660"/>
    <mergeCell ref="N661:N665"/>
    <mergeCell ref="N666:N668"/>
    <mergeCell ref="N669:N672"/>
    <mergeCell ref="N673:N674"/>
    <mergeCell ref="N675:N676"/>
    <mergeCell ref="N677:N678"/>
    <mergeCell ref="N679:N680"/>
    <mergeCell ref="N683:N684"/>
    <mergeCell ref="N685:N686"/>
    <mergeCell ref="N690:N692"/>
    <mergeCell ref="N693:N694"/>
    <mergeCell ref="N697:N698"/>
    <mergeCell ref="N700:N703"/>
    <mergeCell ref="N705:N708"/>
    <mergeCell ref="N709:N710"/>
    <mergeCell ref="N711:N713"/>
    <mergeCell ref="N715:N716"/>
    <mergeCell ref="N721:N722"/>
    <mergeCell ref="N723:N725"/>
    <mergeCell ref="N726:N728"/>
    <mergeCell ref="N729:N731"/>
    <mergeCell ref="N732:N733"/>
    <mergeCell ref="N734:N735"/>
    <mergeCell ref="N736:N737"/>
    <mergeCell ref="N738:N744"/>
    <mergeCell ref="N745:N746"/>
    <mergeCell ref="N748:N749"/>
    <mergeCell ref="N751:N753"/>
    <mergeCell ref="N755:N757"/>
    <mergeCell ref="N762:N763"/>
    <mergeCell ref="N764:N767"/>
    <mergeCell ref="N768:N769"/>
    <mergeCell ref="N773:N774"/>
    <mergeCell ref="N777:N779"/>
    <mergeCell ref="N780:N783"/>
    <mergeCell ref="N787:N788"/>
    <mergeCell ref="N790:N791"/>
    <mergeCell ref="N792:N794"/>
    <mergeCell ref="N795:N796"/>
    <mergeCell ref="N803:N804"/>
    <mergeCell ref="N808:N809"/>
    <mergeCell ref="N813:N814"/>
    <mergeCell ref="N816:N817"/>
    <mergeCell ref="N818:N819"/>
    <mergeCell ref="N820:N824"/>
    <mergeCell ref="N829:N830"/>
    <mergeCell ref="N832:N833"/>
    <mergeCell ref="N835:N836"/>
    <mergeCell ref="N837:N838"/>
    <mergeCell ref="N844:N845"/>
    <mergeCell ref="N846:N847"/>
    <mergeCell ref="N848:N849"/>
    <mergeCell ref="N850:N852"/>
    <mergeCell ref="N853:N854"/>
    <mergeCell ref="N856:N857"/>
    <mergeCell ref="N859:N860"/>
    <mergeCell ref="N862:N863"/>
    <mergeCell ref="N864:N865"/>
    <mergeCell ref="N866:N871"/>
    <mergeCell ref="N872:N874"/>
    <mergeCell ref="N875:N877"/>
    <mergeCell ref="N878:N884"/>
    <mergeCell ref="N885:N887"/>
    <mergeCell ref="N888:N889"/>
    <mergeCell ref="N890:N891"/>
    <mergeCell ref="N894:N895"/>
    <mergeCell ref="N897:N898"/>
    <mergeCell ref="N899:N902"/>
    <mergeCell ref="N903:N905"/>
    <mergeCell ref="N906:N909"/>
    <mergeCell ref="N910:N911"/>
    <mergeCell ref="N912:N914"/>
    <mergeCell ref="N915:N917"/>
    <mergeCell ref="N918:N919"/>
    <mergeCell ref="N920:N924"/>
    <mergeCell ref="N925:N926"/>
    <mergeCell ref="N927:N929"/>
    <mergeCell ref="N930:N931"/>
    <mergeCell ref="N932:N934"/>
    <mergeCell ref="N936:N937"/>
    <mergeCell ref="N938:N941"/>
    <mergeCell ref="N942:N943"/>
    <mergeCell ref="N944:N955"/>
    <mergeCell ref="N957:N959"/>
    <mergeCell ref="N960:N961"/>
    <mergeCell ref="N962:N965"/>
    <mergeCell ref="N966:N968"/>
    <mergeCell ref="N969:N970"/>
    <mergeCell ref="N971:N972"/>
    <mergeCell ref="N973:N974"/>
    <mergeCell ref="N975:N976"/>
    <mergeCell ref="N977:N981"/>
    <mergeCell ref="N982:N983"/>
    <mergeCell ref="N984:N985"/>
    <mergeCell ref="N986:N988"/>
    <mergeCell ref="N989:N990"/>
    <mergeCell ref="N991:N992"/>
    <mergeCell ref="N993:N995"/>
    <mergeCell ref="N996:N998"/>
    <mergeCell ref="N999:N1001"/>
    <mergeCell ref="N1002:N1005"/>
    <mergeCell ref="N1006:N1010"/>
    <mergeCell ref="N1011:N1013"/>
    <mergeCell ref="N1014:N1015"/>
    <mergeCell ref="N1016:N1025"/>
    <mergeCell ref="N1026:N1027"/>
    <mergeCell ref="N1028:N1029"/>
    <mergeCell ref="N1030:N1031"/>
    <mergeCell ref="N1032:N1034"/>
    <mergeCell ref="N1035:N1037"/>
    <mergeCell ref="N1038:N1040"/>
    <mergeCell ref="N1041:N1043"/>
    <mergeCell ref="N1044:N1051"/>
    <mergeCell ref="N1053:N1054"/>
    <mergeCell ref="N1055:N1056"/>
    <mergeCell ref="N1058:N1060"/>
    <mergeCell ref="N1063:N1064"/>
    <mergeCell ref="N1065:N1066"/>
    <mergeCell ref="N1069:N1070"/>
    <mergeCell ref="N1071:N1072"/>
    <mergeCell ref="N1079:N1081"/>
    <mergeCell ref="N1082:N1083"/>
    <mergeCell ref="N1085:N1089"/>
    <mergeCell ref="N1090:N1091"/>
    <mergeCell ref="N1094:N1099"/>
    <mergeCell ref="N1105:N1107"/>
    <mergeCell ref="N1113:N1114"/>
    <mergeCell ref="N1116:N1117"/>
    <mergeCell ref="N1118:N1119"/>
    <mergeCell ref="N1120:N1121"/>
    <mergeCell ref="N1122:N1123"/>
    <mergeCell ref="N1125:N1126"/>
    <mergeCell ref="N1128:N1131"/>
    <mergeCell ref="N1133:N1134"/>
    <mergeCell ref="N1137:N1138"/>
    <mergeCell ref="N1139:N1140"/>
    <mergeCell ref="N1141:N1144"/>
    <mergeCell ref="N1145:N1147"/>
    <mergeCell ref="N1148:N1149"/>
    <mergeCell ref="N1152:N1153"/>
    <mergeCell ref="N1157:N1158"/>
    <mergeCell ref="N1161:N1162"/>
    <mergeCell ref="N1163:N1164"/>
    <mergeCell ref="N1166:N1167"/>
    <mergeCell ref="N1172:N1173"/>
    <mergeCell ref="N1174:N1175"/>
    <mergeCell ref="N1177:N1178"/>
    <mergeCell ref="N1184:N1187"/>
    <mergeCell ref="N1188:N1190"/>
    <mergeCell ref="N1191:N1194"/>
    <mergeCell ref="N1195:N1196"/>
    <mergeCell ref="N1198:N1200"/>
    <mergeCell ref="N1201:N1206"/>
    <mergeCell ref="N1211:N1212"/>
    <mergeCell ref="N1213:N1215"/>
    <mergeCell ref="N1216:N1221"/>
    <mergeCell ref="N1222:N1223"/>
    <mergeCell ref="N1224:N1225"/>
    <mergeCell ref="N1226:N1227"/>
    <mergeCell ref="N1228:N1229"/>
    <mergeCell ref="N1230:N1231"/>
    <mergeCell ref="N1232:N1233"/>
    <mergeCell ref="N1234:N1236"/>
    <mergeCell ref="N1237:N1238"/>
    <mergeCell ref="N1239:N1244"/>
    <mergeCell ref="N1245:N1246"/>
    <mergeCell ref="N1247:N1249"/>
    <mergeCell ref="N1250:N1254"/>
    <mergeCell ref="N1255:N1256"/>
    <mergeCell ref="N1257:N1258"/>
    <mergeCell ref="N1259:N1261"/>
    <mergeCell ref="N1263:N1265"/>
    <mergeCell ref="N1266:N1268"/>
    <mergeCell ref="N1269:N1271"/>
    <mergeCell ref="N1272:N1273"/>
    <mergeCell ref="N1274:N1275"/>
    <mergeCell ref="N1276:N1277"/>
    <mergeCell ref="N1278:N1279"/>
    <mergeCell ref="N1280:N1281"/>
    <mergeCell ref="N1282:N1291"/>
    <mergeCell ref="N1292:N1294"/>
    <mergeCell ref="N1295:N1296"/>
    <mergeCell ref="N1297:N1299"/>
    <mergeCell ref="N1300:N1303"/>
    <mergeCell ref="N1304:N1306"/>
    <mergeCell ref="N1307:N1309"/>
    <mergeCell ref="N1310:N1313"/>
    <mergeCell ref="N1314:N1315"/>
    <mergeCell ref="N1316:N1321"/>
    <mergeCell ref="N1322:N1323"/>
    <mergeCell ref="N1324:N1326"/>
    <mergeCell ref="N1327:N1329"/>
    <mergeCell ref="N1330:N1331"/>
    <mergeCell ref="N1332:N1333"/>
    <mergeCell ref="N1334:N1335"/>
    <mergeCell ref="N1336:N1337"/>
    <mergeCell ref="N1339:N1340"/>
    <mergeCell ref="N1344:N1346"/>
    <mergeCell ref="N1347:N1348"/>
    <mergeCell ref="N1349:N1350"/>
    <mergeCell ref="N1352:N1353"/>
    <mergeCell ref="N1354:N1355"/>
    <mergeCell ref="N1356:N1359"/>
    <mergeCell ref="N1361:N1363"/>
    <mergeCell ref="N1364:N1366"/>
    <mergeCell ref="N1367:N1368"/>
    <mergeCell ref="N1369:N1370"/>
    <mergeCell ref="N1371:N1374"/>
    <mergeCell ref="N1375:N1376"/>
    <mergeCell ref="N1378:N1380"/>
    <mergeCell ref="N1381:N1383"/>
    <mergeCell ref="N1384:N1389"/>
    <mergeCell ref="N1390:N1391"/>
    <mergeCell ref="N1392:N1396"/>
    <mergeCell ref="N1397:N1398"/>
    <mergeCell ref="N1399:N1402"/>
    <mergeCell ref="N1404:N1405"/>
    <mergeCell ref="N1406:N1407"/>
    <mergeCell ref="N1408:N1409"/>
    <mergeCell ref="N1410:N1411"/>
    <mergeCell ref="N1412:N1414"/>
    <mergeCell ref="N1415:N1417"/>
    <mergeCell ref="N1418:N1419"/>
    <mergeCell ref="N1420:N1423"/>
    <mergeCell ref="N1424:N1425"/>
    <mergeCell ref="N1427:N1428"/>
    <mergeCell ref="N1429:N1430"/>
    <mergeCell ref="N1431:N1432"/>
    <mergeCell ref="N1434:N1435"/>
    <mergeCell ref="N1436:N1438"/>
    <mergeCell ref="N1439:N1440"/>
    <mergeCell ref="N1443:N1444"/>
    <mergeCell ref="N1445:N1446"/>
    <mergeCell ref="N1447:N1448"/>
    <mergeCell ref="N1449:N1466"/>
    <mergeCell ref="N1467:N1468"/>
    <mergeCell ref="N1469:N1470"/>
    <mergeCell ref="N1471:N1473"/>
    <mergeCell ref="N1474:N1478"/>
    <mergeCell ref="N1479:N1480"/>
    <mergeCell ref="N1481:N1482"/>
    <mergeCell ref="N1483:N1484"/>
    <mergeCell ref="N1485:N1487"/>
    <mergeCell ref="N1488:N1490"/>
    <mergeCell ref="N1491:N1497"/>
    <mergeCell ref="N1498:N1500"/>
    <mergeCell ref="N1501:N1503"/>
    <mergeCell ref="N1506:N1507"/>
    <mergeCell ref="N1510:N1516"/>
    <mergeCell ref="N1517:N1522"/>
    <mergeCell ref="N1524:N1528"/>
    <mergeCell ref="N1529:N1532"/>
    <mergeCell ref="N1533:N1535"/>
    <mergeCell ref="N1536:N1543"/>
    <mergeCell ref="N1545:N1546"/>
    <mergeCell ref="N1547:N1548"/>
    <mergeCell ref="N1551:N1552"/>
    <mergeCell ref="N1553:N1554"/>
    <mergeCell ref="N1557:N1558"/>
    <mergeCell ref="N1559:N1561"/>
    <mergeCell ref="N1562:N1568"/>
    <mergeCell ref="N1569:N1570"/>
    <mergeCell ref="N1571:N1573"/>
    <mergeCell ref="N1577:N1580"/>
    <mergeCell ref="N1581:N1583"/>
    <mergeCell ref="N1584:N1585"/>
    <mergeCell ref="N1586:N1589"/>
    <mergeCell ref="N1590:N1591"/>
    <mergeCell ref="N1592:N1593"/>
    <mergeCell ref="N1594:N1596"/>
    <mergeCell ref="N1598:N1599"/>
    <mergeCell ref="N1602:N1603"/>
    <mergeCell ref="N1604:N1606"/>
    <mergeCell ref="N1607:N1609"/>
    <mergeCell ref="N1611:N1613"/>
    <mergeCell ref="N1614:N1615"/>
    <mergeCell ref="N1616:N1618"/>
    <mergeCell ref="N1619:N1620"/>
    <mergeCell ref="N1621:N1622"/>
    <mergeCell ref="N1623:N1625"/>
    <mergeCell ref="N1626:N1630"/>
    <mergeCell ref="N1632:N1633"/>
    <mergeCell ref="N1634:N1637"/>
    <mergeCell ref="N1638:N1639"/>
    <mergeCell ref="N1640:N1644"/>
    <mergeCell ref="N1645:N1647"/>
    <mergeCell ref="N1648:N1651"/>
    <mergeCell ref="N1652:N1653"/>
    <mergeCell ref="N1654:N1656"/>
    <mergeCell ref="N1657:N1658"/>
    <mergeCell ref="N1659:N1660"/>
    <mergeCell ref="N1661:N1663"/>
    <mergeCell ref="N1664:N1665"/>
    <mergeCell ref="N1666:N1669"/>
    <mergeCell ref="N1670:N1671"/>
    <mergeCell ref="N1672:N1673"/>
    <mergeCell ref="N1674:N1678"/>
    <mergeCell ref="N1679:N1680"/>
    <mergeCell ref="N1681:N1694"/>
    <mergeCell ref="N1696:N1700"/>
    <mergeCell ref="N1701:N1703"/>
    <mergeCell ref="N1704:N1705"/>
    <mergeCell ref="N1706:N1707"/>
    <mergeCell ref="N1709:N1710"/>
    <mergeCell ref="N1712:N1713"/>
    <mergeCell ref="N1714:N1716"/>
    <mergeCell ref="N1718:N1719"/>
    <mergeCell ref="N1720:N1724"/>
    <mergeCell ref="N1726:N1727"/>
    <mergeCell ref="N1728:N1730"/>
    <mergeCell ref="N1731:N1732"/>
    <mergeCell ref="N1733:N1734"/>
    <mergeCell ref="N1735:N1736"/>
    <mergeCell ref="N1737:N1740"/>
    <mergeCell ref="N1741:N1744"/>
    <mergeCell ref="N1745:N1747"/>
    <mergeCell ref="N1749:N1753"/>
    <mergeCell ref="N1754:N1755"/>
    <mergeCell ref="N1756:N1758"/>
    <mergeCell ref="N1759:N1760"/>
    <mergeCell ref="N1761:N1762"/>
    <mergeCell ref="N1763:N1764"/>
    <mergeCell ref="N1765:N1767"/>
    <mergeCell ref="N1768:N1772"/>
    <mergeCell ref="N1773:N1777"/>
    <mergeCell ref="N1778:N1779"/>
    <mergeCell ref="N1780:N1782"/>
    <mergeCell ref="N1783:N1785"/>
    <mergeCell ref="N1786:N1788"/>
    <mergeCell ref="N1790:N1792"/>
    <mergeCell ref="N1793:N1795"/>
    <mergeCell ref="N1796:N1803"/>
    <mergeCell ref="N1804:N1806"/>
    <mergeCell ref="N1809:N1810"/>
    <mergeCell ref="N1811:N1812"/>
    <mergeCell ref="N1813:N1814"/>
    <mergeCell ref="N1815:N1817"/>
    <mergeCell ref="N1818:N1819"/>
    <mergeCell ref="N1820:N1822"/>
    <mergeCell ref="N1823:N1826"/>
    <mergeCell ref="N1827:N1828"/>
    <mergeCell ref="N1829:N1831"/>
    <mergeCell ref="N1832:N1833"/>
    <mergeCell ref="N1834:N1837"/>
    <mergeCell ref="N1838:N1839"/>
    <mergeCell ref="N1840:N1842"/>
    <mergeCell ref="N1844:N1845"/>
    <mergeCell ref="N1846:N1847"/>
    <mergeCell ref="N1848:N1849"/>
    <mergeCell ref="N1852:N1858"/>
    <mergeCell ref="N1859:N1862"/>
    <mergeCell ref="N1863:N1866"/>
    <mergeCell ref="N1869:N1870"/>
    <mergeCell ref="N1871:N1872"/>
    <mergeCell ref="N1873:N1874"/>
    <mergeCell ref="N1875:N1880"/>
    <mergeCell ref="N1881:N1888"/>
    <mergeCell ref="N1890:N1892"/>
    <mergeCell ref="N1893:N1894"/>
    <mergeCell ref="N1895:N1896"/>
    <mergeCell ref="N1897:N1898"/>
    <mergeCell ref="N1899:N1901"/>
    <mergeCell ref="N1902:N1907"/>
    <mergeCell ref="N1908:N1910"/>
    <mergeCell ref="N1911:N1913"/>
    <mergeCell ref="N1914:N1915"/>
    <mergeCell ref="N1916:N1917"/>
    <mergeCell ref="N1918:N1921"/>
    <mergeCell ref="N1922:N1931"/>
    <mergeCell ref="N1932:N1933"/>
    <mergeCell ref="N1934:N1935"/>
    <mergeCell ref="N1937:N1938"/>
    <mergeCell ref="N1939:N1943"/>
    <mergeCell ref="N1944:N1946"/>
    <mergeCell ref="N1947:N1948"/>
    <mergeCell ref="N1951:N1954"/>
    <mergeCell ref="N1955:N1957"/>
    <mergeCell ref="N1958:N1960"/>
    <mergeCell ref="N1962:N1963"/>
    <mergeCell ref="N1964:N1967"/>
    <mergeCell ref="N1968:N1970"/>
    <mergeCell ref="N1971:N1978"/>
    <mergeCell ref="N1980:N1989"/>
    <mergeCell ref="N1990:N1993"/>
    <mergeCell ref="N1994:N1996"/>
    <mergeCell ref="N1997:N1998"/>
    <mergeCell ref="N1999:N2001"/>
    <mergeCell ref="N2002:N2003"/>
    <mergeCell ref="N2004:N2008"/>
    <mergeCell ref="N2009:N2010"/>
    <mergeCell ref="N2011:N2012"/>
    <mergeCell ref="N2014:N2016"/>
    <mergeCell ref="N2017:N2019"/>
    <mergeCell ref="N2021:N2022"/>
    <mergeCell ref="N2023:N2026"/>
    <mergeCell ref="N2027:N2029"/>
    <mergeCell ref="N2030:N2031"/>
    <mergeCell ref="N2032:N2033"/>
    <mergeCell ref="N2036:N2038"/>
    <mergeCell ref="N2039:N2040"/>
    <mergeCell ref="N2041:N2042"/>
    <mergeCell ref="N2043:N2044"/>
    <mergeCell ref="N2050:N2051"/>
    <mergeCell ref="N2053:N2054"/>
    <mergeCell ref="N2058:N2059"/>
    <mergeCell ref="N2069:N2070"/>
    <mergeCell ref="N2078:N2080"/>
    <mergeCell ref="N2081:N2082"/>
    <mergeCell ref="N2083:N2084"/>
    <mergeCell ref="N2086:N2087"/>
    <mergeCell ref="N2088:N2089"/>
    <mergeCell ref="N2091:N2092"/>
    <mergeCell ref="N2093:N2094"/>
    <mergeCell ref="N2100:N2101"/>
    <mergeCell ref="N2104:N2106"/>
    <mergeCell ref="N2107:N2109"/>
    <mergeCell ref="N2110:N2114"/>
    <mergeCell ref="N2118:N2119"/>
    <mergeCell ref="N2122:N2123"/>
    <mergeCell ref="N2124:N2125"/>
    <mergeCell ref="N2127:N2129"/>
    <mergeCell ref="N2131:N2132"/>
    <mergeCell ref="N2138:N2139"/>
    <mergeCell ref="N2140:N2141"/>
    <mergeCell ref="N2142:N2143"/>
    <mergeCell ref="N2146:N2148"/>
    <mergeCell ref="N2157:N2160"/>
    <mergeCell ref="N2161:N2162"/>
    <mergeCell ref="N2166:N2167"/>
    <mergeCell ref="N2168:N2169"/>
    <mergeCell ref="N2170:N2172"/>
    <mergeCell ref="O2:O4"/>
    <mergeCell ref="O396:O397"/>
    <mergeCell ref="O401:O402"/>
    <mergeCell ref="O403:O404"/>
    <mergeCell ref="O415:O416"/>
    <mergeCell ref="O417:O419"/>
    <mergeCell ref="O421:O425"/>
    <mergeCell ref="O426:O430"/>
    <mergeCell ref="O431:O432"/>
    <mergeCell ref="O437:O438"/>
    <mergeCell ref="O440:O441"/>
    <mergeCell ref="O442:O447"/>
    <mergeCell ref="O448:O451"/>
    <mergeCell ref="O452:O453"/>
    <mergeCell ref="O454:O456"/>
    <mergeCell ref="O920:O921"/>
    <mergeCell ref="O922:O923"/>
    <mergeCell ref="O1344:O1346"/>
    <mergeCell ref="P920:P921"/>
    <mergeCell ref="Q920:Q921"/>
    <mergeCell ref="R3:R4"/>
    <mergeCell ref="R112:R113"/>
    <mergeCell ref="R637:R640"/>
    <mergeCell ref="R641:R643"/>
    <mergeCell ref="R650:R651"/>
    <mergeCell ref="R652:R653"/>
    <mergeCell ref="R655:R657"/>
    <mergeCell ref="R658:R660"/>
    <mergeCell ref="R661:R665"/>
    <mergeCell ref="R666:R668"/>
    <mergeCell ref="R669:R672"/>
    <mergeCell ref="R673:R674"/>
    <mergeCell ref="R675:R676"/>
    <mergeCell ref="R677:R678"/>
    <mergeCell ref="R679:R680"/>
    <mergeCell ref="R683:R684"/>
    <mergeCell ref="R685:R686"/>
    <mergeCell ref="R690:R692"/>
    <mergeCell ref="R693:R694"/>
    <mergeCell ref="R697:R698"/>
    <mergeCell ref="R700:R703"/>
    <mergeCell ref="R705:R708"/>
    <mergeCell ref="R709:R710"/>
    <mergeCell ref="R711:R713"/>
    <mergeCell ref="R715:R716"/>
    <mergeCell ref="R721:R722"/>
    <mergeCell ref="R723:R725"/>
    <mergeCell ref="R726:R728"/>
    <mergeCell ref="R729:R731"/>
    <mergeCell ref="R732:R733"/>
    <mergeCell ref="R734:R735"/>
    <mergeCell ref="R736:R737"/>
    <mergeCell ref="R738:R744"/>
    <mergeCell ref="R745:R746"/>
    <mergeCell ref="R748:R749"/>
    <mergeCell ref="R920:R921"/>
    <mergeCell ref="S3:S4"/>
    <mergeCell ref="S112:S113"/>
    <mergeCell ref="S920:S921"/>
    <mergeCell ref="T3:T4"/>
    <mergeCell ref="T112:T113"/>
    <mergeCell ref="T920:T921"/>
    <mergeCell ref="U2:U4"/>
    <mergeCell ref="U112:U113"/>
    <mergeCell ref="U920:U921"/>
    <mergeCell ref="V2:V4"/>
    <mergeCell ref="V920:V921"/>
    <mergeCell ref="W2:W4"/>
    <mergeCell ref="W112:W113"/>
    <mergeCell ref="W114:W115"/>
    <mergeCell ref="W116:W117"/>
    <mergeCell ref="W118:W120"/>
    <mergeCell ref="W121:W123"/>
    <mergeCell ref="W124:W127"/>
    <mergeCell ref="W128:W129"/>
    <mergeCell ref="W130:W131"/>
    <mergeCell ref="W132:W133"/>
    <mergeCell ref="W134:W135"/>
    <mergeCell ref="W136:W140"/>
    <mergeCell ref="W141:W142"/>
    <mergeCell ref="W143:W144"/>
    <mergeCell ref="W145:W147"/>
    <mergeCell ref="W148:W150"/>
    <mergeCell ref="W165:W167"/>
    <mergeCell ref="W168:W169"/>
    <mergeCell ref="W170:W171"/>
    <mergeCell ref="W172:W175"/>
    <mergeCell ref="W176:W178"/>
    <mergeCell ref="W179:W183"/>
    <mergeCell ref="W184:W185"/>
    <mergeCell ref="W186:W187"/>
    <mergeCell ref="W188:W189"/>
    <mergeCell ref="W190:W191"/>
    <mergeCell ref="W192:W193"/>
    <mergeCell ref="W194:W195"/>
    <mergeCell ref="W196:W198"/>
    <mergeCell ref="W199:W201"/>
    <mergeCell ref="W202:W204"/>
    <mergeCell ref="W205:W225"/>
    <mergeCell ref="W226:W229"/>
    <mergeCell ref="W230:W231"/>
    <mergeCell ref="W232:W233"/>
    <mergeCell ref="W234:W235"/>
    <mergeCell ref="W236:W237"/>
    <mergeCell ref="W241:W242"/>
    <mergeCell ref="W243:W249"/>
    <mergeCell ref="W250:W252"/>
    <mergeCell ref="W254:W256"/>
    <mergeCell ref="W260:W262"/>
    <mergeCell ref="W276:W278"/>
    <mergeCell ref="W279:W280"/>
    <mergeCell ref="W284:W285"/>
    <mergeCell ref="W286:W290"/>
    <mergeCell ref="W293:W294"/>
    <mergeCell ref="W295:W296"/>
    <mergeCell ref="W297:W298"/>
    <mergeCell ref="W300:W301"/>
    <mergeCell ref="W302:W304"/>
    <mergeCell ref="W306:W309"/>
    <mergeCell ref="W310:W313"/>
    <mergeCell ref="W314:W316"/>
    <mergeCell ref="W317:W323"/>
    <mergeCell ref="W325:W327"/>
    <mergeCell ref="W328:W330"/>
    <mergeCell ref="W333:W334"/>
    <mergeCell ref="W337:W338"/>
    <mergeCell ref="W339:W340"/>
    <mergeCell ref="W341:W342"/>
    <mergeCell ref="W344:W347"/>
    <mergeCell ref="W348:W349"/>
    <mergeCell ref="W351:W352"/>
    <mergeCell ref="W353:W354"/>
    <mergeCell ref="W355:W356"/>
    <mergeCell ref="W358:W359"/>
    <mergeCell ref="W362:W364"/>
    <mergeCell ref="W367:W368"/>
    <mergeCell ref="W370:W371"/>
    <mergeCell ref="W372:W385"/>
    <mergeCell ref="W459:W460"/>
    <mergeCell ref="W461:W462"/>
    <mergeCell ref="W463:W467"/>
    <mergeCell ref="W468:W471"/>
    <mergeCell ref="W472:W474"/>
    <mergeCell ref="W475:W478"/>
    <mergeCell ref="W479:W483"/>
    <mergeCell ref="W484:W485"/>
    <mergeCell ref="W486:W498"/>
    <mergeCell ref="W499:W506"/>
    <mergeCell ref="W507:W508"/>
    <mergeCell ref="W509:W511"/>
    <mergeCell ref="W512:W513"/>
    <mergeCell ref="W517:W518"/>
    <mergeCell ref="W520:W521"/>
    <mergeCell ref="W522:W523"/>
    <mergeCell ref="W525:W526"/>
    <mergeCell ref="W527:W528"/>
    <mergeCell ref="W529:W530"/>
    <mergeCell ref="W531:W534"/>
    <mergeCell ref="W535:W539"/>
    <mergeCell ref="W542:W543"/>
    <mergeCell ref="W544:W546"/>
    <mergeCell ref="W547:W549"/>
    <mergeCell ref="W550:W551"/>
    <mergeCell ref="W558:W565"/>
    <mergeCell ref="W566:W567"/>
    <mergeCell ref="W573:W574"/>
    <mergeCell ref="W577:W578"/>
    <mergeCell ref="W579:W580"/>
    <mergeCell ref="W581:W582"/>
    <mergeCell ref="W585:W586"/>
    <mergeCell ref="W589:W590"/>
    <mergeCell ref="W597:W600"/>
    <mergeCell ref="W601:W603"/>
    <mergeCell ref="W604:W608"/>
    <mergeCell ref="W621:W622"/>
    <mergeCell ref="W623:W624"/>
    <mergeCell ref="W626:W629"/>
    <mergeCell ref="W630:W633"/>
    <mergeCell ref="W637:W640"/>
    <mergeCell ref="W641:W643"/>
    <mergeCell ref="W650:W651"/>
    <mergeCell ref="W652:W653"/>
    <mergeCell ref="W655:W657"/>
    <mergeCell ref="W658:W660"/>
    <mergeCell ref="W661:W665"/>
    <mergeCell ref="W666:W668"/>
    <mergeCell ref="W669:W672"/>
    <mergeCell ref="W673:W674"/>
    <mergeCell ref="W675:W676"/>
    <mergeCell ref="W677:W678"/>
    <mergeCell ref="W679:W680"/>
    <mergeCell ref="W683:W684"/>
    <mergeCell ref="W685:W686"/>
    <mergeCell ref="W690:W692"/>
    <mergeCell ref="W693:W694"/>
    <mergeCell ref="W697:W698"/>
    <mergeCell ref="W700:W703"/>
    <mergeCell ref="W705:W708"/>
    <mergeCell ref="W709:W710"/>
    <mergeCell ref="W711:W713"/>
    <mergeCell ref="W715:W716"/>
    <mergeCell ref="W721:W722"/>
    <mergeCell ref="W723:W725"/>
    <mergeCell ref="W726:W728"/>
    <mergeCell ref="W729:W731"/>
    <mergeCell ref="W732:W733"/>
    <mergeCell ref="W734:W735"/>
    <mergeCell ref="W736:W737"/>
    <mergeCell ref="W745:W746"/>
    <mergeCell ref="W748:W749"/>
    <mergeCell ref="W751:W753"/>
    <mergeCell ref="W755:W757"/>
    <mergeCell ref="W762:W763"/>
    <mergeCell ref="W764:W767"/>
    <mergeCell ref="W768:W769"/>
    <mergeCell ref="W773:W774"/>
    <mergeCell ref="W777:W779"/>
    <mergeCell ref="W780:W783"/>
    <mergeCell ref="W787:W788"/>
    <mergeCell ref="W790:W791"/>
    <mergeCell ref="W792:W794"/>
    <mergeCell ref="W795:W796"/>
    <mergeCell ref="W803:W804"/>
    <mergeCell ref="W808:W809"/>
    <mergeCell ref="W813:W814"/>
    <mergeCell ref="W816:W817"/>
    <mergeCell ref="W818:W819"/>
    <mergeCell ref="W820:W824"/>
    <mergeCell ref="W829:W830"/>
    <mergeCell ref="W832:W833"/>
    <mergeCell ref="W835:W836"/>
    <mergeCell ref="W837:W838"/>
    <mergeCell ref="W844:W845"/>
    <mergeCell ref="W846:W847"/>
    <mergeCell ref="W848:W849"/>
    <mergeCell ref="W850:W852"/>
    <mergeCell ref="W853:W854"/>
    <mergeCell ref="W856:W857"/>
    <mergeCell ref="W859:W860"/>
    <mergeCell ref="W862:W863"/>
    <mergeCell ref="W864:W865"/>
    <mergeCell ref="W866:W871"/>
    <mergeCell ref="W872:W874"/>
    <mergeCell ref="W875:W877"/>
    <mergeCell ref="W878:W884"/>
    <mergeCell ref="W885:W887"/>
    <mergeCell ref="W888:W889"/>
    <mergeCell ref="W890:W891"/>
    <mergeCell ref="W894:W895"/>
    <mergeCell ref="W897:W898"/>
    <mergeCell ref="W899:W902"/>
    <mergeCell ref="W903:W905"/>
    <mergeCell ref="W906:W909"/>
    <mergeCell ref="W910:W911"/>
    <mergeCell ref="W912:W914"/>
    <mergeCell ref="W915:W917"/>
    <mergeCell ref="W918:W919"/>
    <mergeCell ref="W920:W924"/>
    <mergeCell ref="W925:W926"/>
    <mergeCell ref="W927:W929"/>
    <mergeCell ref="W930:W931"/>
    <mergeCell ref="W932:W934"/>
    <mergeCell ref="W936:W937"/>
    <mergeCell ref="W938:W941"/>
    <mergeCell ref="W942:W943"/>
    <mergeCell ref="W944:W955"/>
    <mergeCell ref="W957:W959"/>
    <mergeCell ref="W960:W961"/>
    <mergeCell ref="W962:W965"/>
    <mergeCell ref="W966:W968"/>
    <mergeCell ref="W969:W970"/>
    <mergeCell ref="W971:W972"/>
    <mergeCell ref="W973:W974"/>
    <mergeCell ref="W975:W976"/>
    <mergeCell ref="W977:W981"/>
    <mergeCell ref="W982:W983"/>
    <mergeCell ref="W984:W985"/>
    <mergeCell ref="W986:W988"/>
    <mergeCell ref="W989:W990"/>
    <mergeCell ref="W991:W992"/>
    <mergeCell ref="W993:W995"/>
    <mergeCell ref="W996:W998"/>
    <mergeCell ref="W999:W1001"/>
    <mergeCell ref="W1002:W1005"/>
    <mergeCell ref="W1006:W1010"/>
    <mergeCell ref="W1011:W1013"/>
    <mergeCell ref="W1014:W1015"/>
    <mergeCell ref="W1016:W1025"/>
    <mergeCell ref="W1026:W1027"/>
    <mergeCell ref="W1028:W1029"/>
    <mergeCell ref="W1030:W1031"/>
    <mergeCell ref="W1032:W1034"/>
    <mergeCell ref="W1035:W1037"/>
    <mergeCell ref="W1038:W1040"/>
    <mergeCell ref="W1041:W1043"/>
    <mergeCell ref="W1044:W1051"/>
    <mergeCell ref="W1053:W1054"/>
    <mergeCell ref="W1055:W1056"/>
    <mergeCell ref="W1058:W1060"/>
    <mergeCell ref="W1063:W1064"/>
    <mergeCell ref="W1085:W1089"/>
    <mergeCell ref="W1090:W1091"/>
    <mergeCell ref="W1094:W1099"/>
    <mergeCell ref="W1105:W1107"/>
    <mergeCell ref="W1113:W1114"/>
    <mergeCell ref="W1116:W1117"/>
    <mergeCell ref="W1118:W1119"/>
    <mergeCell ref="W1120:W1121"/>
    <mergeCell ref="W1122:W1123"/>
    <mergeCell ref="W1125:W1126"/>
    <mergeCell ref="W1128:W1131"/>
    <mergeCell ref="W1133:W1134"/>
    <mergeCell ref="W1137:W1138"/>
    <mergeCell ref="W1139:W1140"/>
    <mergeCell ref="W1141:W1144"/>
    <mergeCell ref="W1145:W1147"/>
    <mergeCell ref="W1148:W1149"/>
    <mergeCell ref="W1152:W1153"/>
    <mergeCell ref="W1157:W1158"/>
    <mergeCell ref="W1161:W1162"/>
    <mergeCell ref="W1163:W1164"/>
    <mergeCell ref="W1166:W1167"/>
    <mergeCell ref="W1172:W1173"/>
    <mergeCell ref="W1174:W1175"/>
    <mergeCell ref="W1177:W1178"/>
    <mergeCell ref="W1184:W1187"/>
    <mergeCell ref="W1188:W1190"/>
    <mergeCell ref="W1191:W1194"/>
    <mergeCell ref="W1195:W1196"/>
    <mergeCell ref="W1198:W1200"/>
    <mergeCell ref="W1201:W1206"/>
    <mergeCell ref="W1211:W1212"/>
    <mergeCell ref="W1213:W1215"/>
    <mergeCell ref="W1216:W1221"/>
    <mergeCell ref="W1222:W1223"/>
    <mergeCell ref="W1224:W1225"/>
    <mergeCell ref="W1226:W1227"/>
    <mergeCell ref="W1228:W1229"/>
    <mergeCell ref="W1230:W1231"/>
    <mergeCell ref="W1232:W1233"/>
    <mergeCell ref="W1234:W1236"/>
    <mergeCell ref="W1237:W1238"/>
    <mergeCell ref="W1239:W1244"/>
    <mergeCell ref="W1245:W1246"/>
    <mergeCell ref="W1247:W1249"/>
    <mergeCell ref="W1250:W1254"/>
    <mergeCell ref="W1255:W1256"/>
    <mergeCell ref="W1257:W1258"/>
    <mergeCell ref="W1259:W1261"/>
    <mergeCell ref="W1263:W1265"/>
    <mergeCell ref="W1266:W1268"/>
    <mergeCell ref="W1269:W1271"/>
    <mergeCell ref="W1272:W1273"/>
    <mergeCell ref="W1274:W1275"/>
    <mergeCell ref="W1276:W1277"/>
    <mergeCell ref="W1278:W1279"/>
    <mergeCell ref="W1280:W1281"/>
    <mergeCell ref="W1282:W1291"/>
    <mergeCell ref="W1292:W1294"/>
    <mergeCell ref="W1295:W1296"/>
    <mergeCell ref="W1297:W1299"/>
    <mergeCell ref="W1300:W1303"/>
    <mergeCell ref="W1304:W1306"/>
    <mergeCell ref="W1307:W1309"/>
    <mergeCell ref="W1310:W1313"/>
    <mergeCell ref="W1314:W1315"/>
    <mergeCell ref="W1316:W1321"/>
    <mergeCell ref="W1322:W1323"/>
    <mergeCell ref="W1324:W1326"/>
    <mergeCell ref="W1327:W1329"/>
    <mergeCell ref="W1330:W1331"/>
    <mergeCell ref="W1332:W1333"/>
    <mergeCell ref="W1334:W1335"/>
    <mergeCell ref="W1336:W1337"/>
    <mergeCell ref="W1339:W1340"/>
    <mergeCell ref="W1344:W1346"/>
    <mergeCell ref="W1347:W1348"/>
    <mergeCell ref="W1349:W1350"/>
    <mergeCell ref="W1352:W1353"/>
    <mergeCell ref="W1354:W1355"/>
    <mergeCell ref="W1356:W1359"/>
    <mergeCell ref="W1361:W1363"/>
    <mergeCell ref="W1364:W1366"/>
    <mergeCell ref="W1367:W1368"/>
    <mergeCell ref="W1369:W1370"/>
    <mergeCell ref="W1371:W1374"/>
    <mergeCell ref="W1375:W1376"/>
    <mergeCell ref="W1378:W1380"/>
    <mergeCell ref="W1381:W1383"/>
    <mergeCell ref="W1384:W1389"/>
    <mergeCell ref="W1390:W1391"/>
    <mergeCell ref="W1392:W1396"/>
    <mergeCell ref="W1397:W1398"/>
    <mergeCell ref="W1399:W1402"/>
    <mergeCell ref="W1404:W1405"/>
    <mergeCell ref="W1406:W1407"/>
    <mergeCell ref="W1408:W1409"/>
    <mergeCell ref="W1410:W1411"/>
    <mergeCell ref="W1412:W1414"/>
    <mergeCell ref="W1415:W1417"/>
    <mergeCell ref="W1420:W1423"/>
    <mergeCell ref="W1424:W1425"/>
    <mergeCell ref="W1427:W1428"/>
    <mergeCell ref="W1429:W1430"/>
    <mergeCell ref="W1434:W1435"/>
    <mergeCell ref="W1436:W1438"/>
    <mergeCell ref="W1439:W1440"/>
    <mergeCell ref="W1443:W1444"/>
    <mergeCell ref="W1445:W1446"/>
    <mergeCell ref="W1469:W1470"/>
    <mergeCell ref="W1471:W1473"/>
    <mergeCell ref="W1474:W1478"/>
    <mergeCell ref="W1479:W1480"/>
    <mergeCell ref="W1483:W1484"/>
    <mergeCell ref="W1485:W1487"/>
    <mergeCell ref="W1498:W1500"/>
    <mergeCell ref="W1501:W1503"/>
    <mergeCell ref="W1506:W1507"/>
    <mergeCell ref="W1510:W1516"/>
    <mergeCell ref="W1517:W1522"/>
    <mergeCell ref="W1524:W1528"/>
    <mergeCell ref="W1529:W1532"/>
    <mergeCell ref="W1533:W1535"/>
    <mergeCell ref="W1536:W1543"/>
    <mergeCell ref="W1545:W1546"/>
    <mergeCell ref="W1547:W1548"/>
    <mergeCell ref="W1553:W1554"/>
    <mergeCell ref="W1560:W1561"/>
    <mergeCell ref="W1562:W1568"/>
    <mergeCell ref="W1571:W1573"/>
    <mergeCell ref="W1574:W1575"/>
    <mergeCell ref="W1584:W1585"/>
    <mergeCell ref="W1586:W1589"/>
    <mergeCell ref="W1592:W1593"/>
    <mergeCell ref="W1594:W1596"/>
    <mergeCell ref="W1598:W1599"/>
    <mergeCell ref="W1602:W1603"/>
    <mergeCell ref="W1607:W1609"/>
    <mergeCell ref="W1611:W1613"/>
    <mergeCell ref="W1616:W1618"/>
    <mergeCell ref="W1626:W1630"/>
    <mergeCell ref="W1632:W1633"/>
    <mergeCell ref="W1638:W1639"/>
    <mergeCell ref="W1640:W1644"/>
    <mergeCell ref="W1645:W1647"/>
    <mergeCell ref="W1652:W1653"/>
    <mergeCell ref="W1659:W1660"/>
    <mergeCell ref="W1661:W1663"/>
    <mergeCell ref="W1664:W1665"/>
    <mergeCell ref="W1672:W1673"/>
    <mergeCell ref="W1696:W1700"/>
    <mergeCell ref="W1701:W1703"/>
    <mergeCell ref="W1704:W1705"/>
    <mergeCell ref="W1706:W1707"/>
    <mergeCell ref="W1712:W1713"/>
    <mergeCell ref="W1714:W1716"/>
    <mergeCell ref="W1737:W1740"/>
    <mergeCell ref="W1741:W1744"/>
    <mergeCell ref="W1749:W1753"/>
    <mergeCell ref="W1754:W1755"/>
    <mergeCell ref="W1756:W1758"/>
    <mergeCell ref="W1759:W1760"/>
    <mergeCell ref="W1761:W1762"/>
    <mergeCell ref="W1763:W1764"/>
    <mergeCell ref="W1768:W1772"/>
    <mergeCell ref="W1778:W1779"/>
    <mergeCell ref="W1780:W1782"/>
    <mergeCell ref="W1783:W1785"/>
    <mergeCell ref="W1786:W1788"/>
    <mergeCell ref="W1790:W1792"/>
    <mergeCell ref="W1793:W1795"/>
    <mergeCell ref="W1796:W1803"/>
    <mergeCell ref="W1804:W1806"/>
    <mergeCell ref="W1807:W1808"/>
    <mergeCell ref="W1809:W1810"/>
    <mergeCell ref="W1811:W1812"/>
    <mergeCell ref="W1820:W1822"/>
    <mergeCell ref="W1823:W1826"/>
    <mergeCell ref="W1827:W1828"/>
    <mergeCell ref="W1829:W1831"/>
    <mergeCell ref="W1832:W1833"/>
    <mergeCell ref="W1834:W1837"/>
    <mergeCell ref="W1838:W1839"/>
    <mergeCell ref="W1844:W1845"/>
    <mergeCell ref="W1846:W1847"/>
    <mergeCell ref="W1848:W1849"/>
    <mergeCell ref="W1852:W1858"/>
    <mergeCell ref="W1859:W1862"/>
    <mergeCell ref="W1875:W1880"/>
    <mergeCell ref="W1881:W1888"/>
    <mergeCell ref="W1890:W1892"/>
    <mergeCell ref="W1893:W1894"/>
    <mergeCell ref="W1902:W1904"/>
    <mergeCell ref="W1905:W1907"/>
    <mergeCell ref="W1908:W1910"/>
    <mergeCell ref="W1916:W1917"/>
    <mergeCell ref="W1918:W1921"/>
    <mergeCell ref="W1922:W1931"/>
    <mergeCell ref="W1932:W1933"/>
    <mergeCell ref="W1934:W1935"/>
    <mergeCell ref="W1937:W1938"/>
    <mergeCell ref="W1939:W1943"/>
    <mergeCell ref="W1944:W1946"/>
    <mergeCell ref="W1955:W1957"/>
    <mergeCell ref="W1962:W1963"/>
    <mergeCell ref="W1964:W1967"/>
    <mergeCell ref="W1968:W1970"/>
    <mergeCell ref="W1980:W1989"/>
    <mergeCell ref="W1994:W1996"/>
    <mergeCell ref="W1997:W1998"/>
    <mergeCell ref="W1999:W2001"/>
    <mergeCell ref="W2011:W2012"/>
    <mergeCell ref="W2014:W2016"/>
    <mergeCell ref="W2021:W2022"/>
    <mergeCell ref="W2027:W2029"/>
    <mergeCell ref="W2036:W2038"/>
    <mergeCell ref="W2039:W2040"/>
    <mergeCell ref="W2041:W2042"/>
    <mergeCell ref="W2043:W2044"/>
    <mergeCell ref="W2053:W2054"/>
    <mergeCell ref="W2058:W2059"/>
    <mergeCell ref="W2069:W2070"/>
    <mergeCell ref="W2083:W2084"/>
    <mergeCell ref="W2086:W2087"/>
    <mergeCell ref="W2088:W2089"/>
    <mergeCell ref="W2091:W2092"/>
    <mergeCell ref="W2100:W2101"/>
    <mergeCell ref="W2104:W2106"/>
    <mergeCell ref="W2107:W2109"/>
    <mergeCell ref="W2110:W2114"/>
    <mergeCell ref="W2118:W2119"/>
    <mergeCell ref="W2122:W2123"/>
    <mergeCell ref="W2127:W2129"/>
    <mergeCell ref="W2131:W2132"/>
    <mergeCell ref="W2142:W2143"/>
    <mergeCell ref="W2166:W2167"/>
    <mergeCell ref="X2:X4"/>
    <mergeCell ref="Y389:Y390"/>
    <mergeCell ref="Y391:Y393"/>
    <mergeCell ref="Y394:Y395"/>
    <mergeCell ref="Y396:Y397"/>
    <mergeCell ref="Y401:Y402"/>
    <mergeCell ref="Y403:Y404"/>
    <mergeCell ref="Y405:Y408"/>
    <mergeCell ref="Y411:Y412"/>
    <mergeCell ref="Y415:Y416"/>
    <mergeCell ref="Y417:Y419"/>
    <mergeCell ref="Y426:Y430"/>
    <mergeCell ref="Y431:Y432"/>
    <mergeCell ref="Y433:Y436"/>
    <mergeCell ref="Y437:Y438"/>
    <mergeCell ref="Y440:Y441"/>
    <mergeCell ref="Y442:Y447"/>
    <mergeCell ref="Y448:Y451"/>
    <mergeCell ref="Y452:Y453"/>
    <mergeCell ref="Y454:Y456"/>
    <mergeCell ref="Y459:Y460"/>
    <mergeCell ref="Y461:Y462"/>
    <mergeCell ref="Y463:Y467"/>
    <mergeCell ref="Y468:Y469"/>
    <mergeCell ref="Y470:Y471"/>
    <mergeCell ref="Y473:Y474"/>
    <mergeCell ref="Y475:Y478"/>
    <mergeCell ref="Y479:Y483"/>
    <mergeCell ref="Y484:Y485"/>
    <mergeCell ref="Y486:Y498"/>
    <mergeCell ref="Y499:Y506"/>
    <mergeCell ref="Y507:Y508"/>
    <mergeCell ref="Y509:Y511"/>
    <mergeCell ref="Y512:Y513"/>
    <mergeCell ref="Y517:Y518"/>
    <mergeCell ref="Y520:Y521"/>
    <mergeCell ref="Y522:Y523"/>
    <mergeCell ref="Y525:Y526"/>
    <mergeCell ref="Y527:Y528"/>
    <mergeCell ref="Y529:Y530"/>
    <mergeCell ref="Y531:Y534"/>
    <mergeCell ref="Y535:Y539"/>
    <mergeCell ref="Y542:Y543"/>
    <mergeCell ref="Y544:Y546"/>
    <mergeCell ref="Y547:Y549"/>
    <mergeCell ref="Y550:Y551"/>
    <mergeCell ref="Y553:Y557"/>
    <mergeCell ref="Y558:Y565"/>
    <mergeCell ref="Y566:Y567"/>
    <mergeCell ref="Y957:Y959"/>
  </mergeCells>
  <conditionalFormatting sqref="J268:J272">
    <cfRule type="expression" priority="2" dxfId="0" stopIfTrue="1">
      <formula>AND(SUMPRODUCT(_xlfn.IFERROR(1*(($D$1:$D$65536&amp;"x")=(J268&amp;"x")),0))&gt;1,NOT(ISBLANK(J268)))</formula>
    </cfRule>
  </conditionalFormatting>
  <dataValidations count="1">
    <dataValidation type="list" allowBlank="1" showInputMessage="1" showErrorMessage="1" sqref="G643 G693:G694">
      <formula1>"油改电,气改电,油改气+低氮改造,低氮改造,锅炉停用,搬迁"</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25"/>
  <sheetViews>
    <sheetView workbookViewId="0" topLeftCell="A1">
      <selection activeCell="F19" sqref="F19"/>
    </sheetView>
  </sheetViews>
  <sheetFormatPr defaultColWidth="9.00390625" defaultRowHeight="15"/>
  <cols>
    <col min="1" max="1" width="6.140625" style="0" customWidth="1"/>
    <col min="5" max="5" width="12.28125" style="0" customWidth="1"/>
    <col min="9" max="9" width="7.421875" style="46" customWidth="1"/>
    <col min="10" max="10" width="7.00390625" style="46" customWidth="1"/>
    <col min="11" max="11" width="7.421875" style="46" customWidth="1"/>
    <col min="12" max="12" width="7.28125" style="46" customWidth="1"/>
    <col min="15" max="15" width="7.7109375" style="46" customWidth="1"/>
    <col min="16" max="16" width="8.421875" style="46" customWidth="1"/>
  </cols>
  <sheetData>
    <row r="1" spans="1:15" ht="21" customHeight="1">
      <c r="A1" s="75" t="s">
        <v>3809</v>
      </c>
      <c r="B1" s="75" t="s">
        <v>3810</v>
      </c>
      <c r="C1" s="75" t="s">
        <v>3811</v>
      </c>
      <c r="D1" s="75" t="s">
        <v>3812</v>
      </c>
      <c r="E1" s="75" t="s">
        <v>3813</v>
      </c>
      <c r="F1" s="75" t="s">
        <v>3814</v>
      </c>
      <c r="G1" s="76" t="s">
        <v>14</v>
      </c>
      <c r="I1" t="s">
        <v>3815</v>
      </c>
      <c r="J1"/>
      <c r="K1" t="s">
        <v>3816</v>
      </c>
      <c r="L1"/>
      <c r="M1" t="s">
        <v>3817</v>
      </c>
      <c r="O1" t="s">
        <v>3818</v>
      </c>
    </row>
    <row r="2" spans="1:16" ht="24" customHeight="1">
      <c r="A2" s="77"/>
      <c r="B2" s="77"/>
      <c r="C2" s="77"/>
      <c r="D2" s="77"/>
      <c r="E2" s="77"/>
      <c r="F2" s="77"/>
      <c r="G2" s="78" t="s">
        <v>30</v>
      </c>
      <c r="I2" s="92" t="s">
        <v>3819</v>
      </c>
      <c r="J2" s="92" t="s">
        <v>3820</v>
      </c>
      <c r="K2" s="92" t="s">
        <v>3819</v>
      </c>
      <c r="L2" s="92" t="s">
        <v>3820</v>
      </c>
      <c r="M2" s="92" t="s">
        <v>3819</v>
      </c>
      <c r="N2" s="92" t="s">
        <v>3820</v>
      </c>
      <c r="O2" s="92" t="s">
        <v>3819</v>
      </c>
      <c r="P2" s="92" t="s">
        <v>3820</v>
      </c>
    </row>
    <row r="3" spans="1:18" ht="14.25">
      <c r="A3" s="79">
        <v>1</v>
      </c>
      <c r="B3" s="80" t="s">
        <v>3821</v>
      </c>
      <c r="C3" s="81">
        <v>23</v>
      </c>
      <c r="D3" s="81">
        <v>85</v>
      </c>
      <c r="E3" s="81" t="e">
        <f>#REF!</f>
        <v>#REF!</v>
      </c>
      <c r="F3" s="81" t="e">
        <f>#REF!</f>
        <v>#REF!</v>
      </c>
      <c r="G3" s="81" t="e">
        <f>#REF!</f>
        <v>#REF!</v>
      </c>
      <c r="I3" s="92">
        <v>0</v>
      </c>
      <c r="J3" s="92">
        <v>0</v>
      </c>
      <c r="K3" s="92"/>
      <c r="L3" s="92"/>
      <c r="M3" s="46"/>
      <c r="N3" s="46"/>
      <c r="O3" s="92"/>
      <c r="P3" s="92"/>
      <c r="R3">
        <f>C3+I3+K3+M3+O3</f>
        <v>23</v>
      </c>
    </row>
    <row r="4" spans="1:18" ht="14.25">
      <c r="A4" s="79">
        <v>2</v>
      </c>
      <c r="B4" s="80" t="s">
        <v>141</v>
      </c>
      <c r="C4" s="81">
        <v>11</v>
      </c>
      <c r="D4" s="81">
        <v>22</v>
      </c>
      <c r="E4" s="81" t="e">
        <f>#REF!</f>
        <v>#REF!</v>
      </c>
      <c r="F4" s="81" t="e">
        <f>#REF!</f>
        <v>#REF!</v>
      </c>
      <c r="G4" s="81" t="e">
        <f>#REF!</f>
        <v>#REF!</v>
      </c>
      <c r="I4" s="92">
        <v>1</v>
      </c>
      <c r="J4" s="92">
        <v>1</v>
      </c>
      <c r="K4" s="92"/>
      <c r="L4" s="92"/>
      <c r="M4" s="46">
        <v>1</v>
      </c>
      <c r="N4" s="46">
        <v>1</v>
      </c>
      <c r="O4" s="92"/>
      <c r="P4" s="92"/>
      <c r="R4">
        <f aca="true" t="shared" si="0" ref="R4:R19">C4+I4+K4+M4+O4</f>
        <v>13</v>
      </c>
    </row>
    <row r="5" spans="1:18" ht="14.25">
      <c r="A5" s="79">
        <v>3</v>
      </c>
      <c r="B5" s="80" t="s">
        <v>213</v>
      </c>
      <c r="C5" s="81">
        <v>39</v>
      </c>
      <c r="D5" s="81">
        <v>126</v>
      </c>
      <c r="E5" s="81" t="e">
        <f>#REF!</f>
        <v>#REF!</v>
      </c>
      <c r="F5" s="81" t="e">
        <f>#REF!</f>
        <v>#REF!</v>
      </c>
      <c r="G5" s="81" t="e">
        <f>#REF!</f>
        <v>#REF!</v>
      </c>
      <c r="I5" s="92">
        <v>2</v>
      </c>
      <c r="J5" s="92">
        <v>3</v>
      </c>
      <c r="K5" s="92"/>
      <c r="L5" s="92"/>
      <c r="M5" s="46"/>
      <c r="N5" s="46"/>
      <c r="O5" s="92"/>
      <c r="P5" s="92"/>
      <c r="R5">
        <f t="shared" si="0"/>
        <v>41</v>
      </c>
    </row>
    <row r="6" spans="1:18" ht="14.25">
      <c r="A6" s="79">
        <v>4</v>
      </c>
      <c r="B6" s="80" t="s">
        <v>389</v>
      </c>
      <c r="C6" s="81">
        <v>75</v>
      </c>
      <c r="D6" s="81">
        <v>149</v>
      </c>
      <c r="E6" s="82" t="e">
        <f>#REF!</f>
        <v>#REF!</v>
      </c>
      <c r="F6" s="82" t="e">
        <f>#REF!</f>
        <v>#REF!</v>
      </c>
      <c r="G6" s="82" t="e">
        <f>#REF!</f>
        <v>#REF!</v>
      </c>
      <c r="I6" s="92">
        <v>2</v>
      </c>
      <c r="J6" s="92">
        <v>2</v>
      </c>
      <c r="K6" s="92"/>
      <c r="L6" s="92"/>
      <c r="M6" s="46">
        <v>2</v>
      </c>
      <c r="N6" s="46">
        <v>15</v>
      </c>
      <c r="O6" s="92"/>
      <c r="P6" s="92"/>
      <c r="R6">
        <f t="shared" si="0"/>
        <v>79</v>
      </c>
    </row>
    <row r="7" spans="1:18" ht="14.25">
      <c r="A7" s="79">
        <v>5</v>
      </c>
      <c r="B7" s="80" t="s">
        <v>910</v>
      </c>
      <c r="C7" s="81">
        <v>68</v>
      </c>
      <c r="D7" s="81">
        <v>181</v>
      </c>
      <c r="E7" s="82" t="e">
        <f>#REF!</f>
        <v>#REF!</v>
      </c>
      <c r="F7" s="82" t="e">
        <f>#REF!</f>
        <v>#REF!</v>
      </c>
      <c r="G7" s="82" t="e">
        <f>#REF!</f>
        <v>#REF!</v>
      </c>
      <c r="I7" s="92">
        <v>2</v>
      </c>
      <c r="J7" s="92">
        <v>3</v>
      </c>
      <c r="K7" s="92"/>
      <c r="L7" s="92"/>
      <c r="M7" s="46">
        <v>2</v>
      </c>
      <c r="N7" s="46">
        <v>15</v>
      </c>
      <c r="O7" s="92"/>
      <c r="P7" s="92"/>
      <c r="R7">
        <f t="shared" si="0"/>
        <v>72</v>
      </c>
    </row>
    <row r="8" spans="1:18" ht="14.25">
      <c r="A8" s="79">
        <v>6</v>
      </c>
      <c r="B8" s="80" t="s">
        <v>1163</v>
      </c>
      <c r="C8" s="81">
        <v>55</v>
      </c>
      <c r="D8" s="81">
        <v>113</v>
      </c>
      <c r="E8" s="82" t="e">
        <f>#REF!</f>
        <v>#REF!</v>
      </c>
      <c r="F8" s="81" t="e">
        <f>#REF!</f>
        <v>#REF!</v>
      </c>
      <c r="G8" s="81" t="e">
        <f>#REF!</f>
        <v>#REF!</v>
      </c>
      <c r="I8" s="92">
        <v>3</v>
      </c>
      <c r="J8" s="92">
        <v>4</v>
      </c>
      <c r="K8" s="92"/>
      <c r="L8" s="92"/>
      <c r="M8" s="46">
        <v>1</v>
      </c>
      <c r="N8" s="46">
        <v>2</v>
      </c>
      <c r="O8" s="92"/>
      <c r="P8" s="92"/>
      <c r="R8">
        <f t="shared" si="0"/>
        <v>59</v>
      </c>
    </row>
    <row r="9" spans="1:20" ht="14.25">
      <c r="A9" s="79">
        <v>7</v>
      </c>
      <c r="B9" s="80" t="s">
        <v>1033</v>
      </c>
      <c r="C9" s="81">
        <v>46</v>
      </c>
      <c r="D9" s="81">
        <v>69</v>
      </c>
      <c r="E9" s="82" t="e">
        <f>#REF!</f>
        <v>#REF!</v>
      </c>
      <c r="F9" s="81" t="e">
        <f>#REF!</f>
        <v>#REF!</v>
      </c>
      <c r="G9" s="81" t="e">
        <f>#REF!</f>
        <v>#REF!</v>
      </c>
      <c r="I9" s="92">
        <v>6</v>
      </c>
      <c r="J9" s="92">
        <v>9</v>
      </c>
      <c r="K9" s="92"/>
      <c r="L9" s="92"/>
      <c r="M9" s="46"/>
      <c r="N9" s="46"/>
      <c r="O9" s="92"/>
      <c r="P9" s="92"/>
      <c r="R9">
        <f t="shared" si="0"/>
        <v>52</v>
      </c>
      <c r="S9">
        <v>54</v>
      </c>
      <c r="T9" t="s">
        <v>3822</v>
      </c>
    </row>
    <row r="10" spans="1:18" s="73" customFormat="1" ht="14.25">
      <c r="A10" s="83">
        <v>8</v>
      </c>
      <c r="B10" s="84" t="s">
        <v>2040</v>
      </c>
      <c r="C10" s="85">
        <v>55</v>
      </c>
      <c r="D10" s="85">
        <v>143</v>
      </c>
      <c r="E10" s="85" t="e">
        <f>#REF!</f>
        <v>#REF!</v>
      </c>
      <c r="F10" s="85" t="e">
        <f>#REF!</f>
        <v>#REF!</v>
      </c>
      <c r="G10" s="85" t="e">
        <f>#REF!</f>
        <v>#REF!</v>
      </c>
      <c r="I10" s="93">
        <v>3</v>
      </c>
      <c r="J10" s="93">
        <v>6</v>
      </c>
      <c r="K10" s="94"/>
      <c r="L10" s="94"/>
      <c r="M10" s="95"/>
      <c r="N10" s="95"/>
      <c r="O10" s="94">
        <v>17</v>
      </c>
      <c r="P10" s="94">
        <v>44</v>
      </c>
      <c r="R10" s="96">
        <f t="shared" si="0"/>
        <v>75</v>
      </c>
    </row>
    <row r="11" spans="1:18" s="73" customFormat="1" ht="14.25">
      <c r="A11" s="83">
        <v>9</v>
      </c>
      <c r="B11" s="84" t="s">
        <v>1742</v>
      </c>
      <c r="C11" s="85">
        <v>34</v>
      </c>
      <c r="D11" s="85">
        <v>101</v>
      </c>
      <c r="E11" s="85" t="e">
        <f>#REF!</f>
        <v>#REF!</v>
      </c>
      <c r="F11" s="86" t="e">
        <f>#REF!</f>
        <v>#REF!</v>
      </c>
      <c r="G11" s="85" t="e">
        <f>#REF!</f>
        <v>#REF!</v>
      </c>
      <c r="I11" s="93">
        <v>1</v>
      </c>
      <c r="J11" s="93">
        <v>3</v>
      </c>
      <c r="K11" s="94"/>
      <c r="L11" s="94"/>
      <c r="M11" s="95">
        <v>1</v>
      </c>
      <c r="N11" s="95">
        <v>3</v>
      </c>
      <c r="O11" s="94">
        <v>3</v>
      </c>
      <c r="P11" s="94">
        <v>8</v>
      </c>
      <c r="R11" s="96">
        <f t="shared" si="0"/>
        <v>39</v>
      </c>
    </row>
    <row r="12" spans="1:18" s="74" customFormat="1" ht="14.25">
      <c r="A12" s="83">
        <v>10</v>
      </c>
      <c r="B12" s="84" t="s">
        <v>1409</v>
      </c>
      <c r="C12" s="85">
        <v>74</v>
      </c>
      <c r="D12" s="85">
        <v>122</v>
      </c>
      <c r="E12" s="86">
        <v>552.3</v>
      </c>
      <c r="F12" s="86">
        <v>1518.49</v>
      </c>
      <c r="G12" s="86">
        <v>3628.900000000001</v>
      </c>
      <c r="I12" s="93">
        <v>2</v>
      </c>
      <c r="J12" s="93">
        <v>3</v>
      </c>
      <c r="K12" s="93"/>
      <c r="L12" s="93"/>
      <c r="M12" s="93"/>
      <c r="N12" s="93"/>
      <c r="O12" s="93"/>
      <c r="P12" s="93"/>
      <c r="R12" s="96">
        <f t="shared" si="0"/>
        <v>76</v>
      </c>
    </row>
    <row r="13" spans="1:18" s="73" customFormat="1" ht="14.25">
      <c r="A13" s="83">
        <v>11</v>
      </c>
      <c r="B13" s="87" t="s">
        <v>2210</v>
      </c>
      <c r="C13" s="87">
        <v>11</v>
      </c>
      <c r="D13" s="87">
        <v>33</v>
      </c>
      <c r="E13" s="88" t="e">
        <f>#REF!</f>
        <v>#REF!</v>
      </c>
      <c r="F13" s="87" t="e">
        <f>#REF!</f>
        <v>#REF!</v>
      </c>
      <c r="G13" s="87" t="e">
        <f>#REF!</f>
        <v>#REF!</v>
      </c>
      <c r="I13" s="93">
        <v>5</v>
      </c>
      <c r="J13" s="93">
        <v>10</v>
      </c>
      <c r="K13" s="94">
        <v>1</v>
      </c>
      <c r="L13" s="94">
        <v>2</v>
      </c>
      <c r="M13" s="95">
        <v>1</v>
      </c>
      <c r="N13" s="95">
        <v>1</v>
      </c>
      <c r="O13" s="94">
        <v>43</v>
      </c>
      <c r="P13" s="94">
        <v>104</v>
      </c>
      <c r="R13" s="96">
        <f t="shared" si="0"/>
        <v>61</v>
      </c>
    </row>
    <row r="14" spans="1:18" s="73" customFormat="1" ht="14.25">
      <c r="A14" s="83">
        <v>12</v>
      </c>
      <c r="B14" s="84" t="s">
        <v>1971</v>
      </c>
      <c r="C14" s="85">
        <v>29</v>
      </c>
      <c r="D14" s="85">
        <v>59</v>
      </c>
      <c r="E14" s="85" t="e">
        <f>#REF!</f>
        <v>#REF!</v>
      </c>
      <c r="F14" s="85" t="e">
        <f>#REF!</f>
        <v>#REF!</v>
      </c>
      <c r="G14" s="85" t="e">
        <f>#REF!</f>
        <v>#REF!</v>
      </c>
      <c r="I14" s="93">
        <v>1</v>
      </c>
      <c r="J14" s="93">
        <v>2</v>
      </c>
      <c r="K14" s="94"/>
      <c r="L14" s="94"/>
      <c r="M14" s="95"/>
      <c r="N14" s="95"/>
      <c r="O14" s="94">
        <v>2</v>
      </c>
      <c r="P14" s="94">
        <v>4</v>
      </c>
      <c r="R14" s="96">
        <f t="shared" si="0"/>
        <v>32</v>
      </c>
    </row>
    <row r="15" spans="1:19" s="73" customFormat="1" ht="14.25">
      <c r="A15" s="83">
        <v>13</v>
      </c>
      <c r="B15" s="84" t="s">
        <v>1825</v>
      </c>
      <c r="C15" s="85">
        <v>66</v>
      </c>
      <c r="D15" s="85">
        <v>108</v>
      </c>
      <c r="E15" s="85" t="e">
        <f>#REF!</f>
        <v>#REF!</v>
      </c>
      <c r="F15" s="85" t="e">
        <f>#REF!</f>
        <v>#REF!</v>
      </c>
      <c r="G15" s="85" t="e">
        <f>#REF!</f>
        <v>#REF!</v>
      </c>
      <c r="I15" s="93">
        <v>3</v>
      </c>
      <c r="J15" s="93">
        <v>5</v>
      </c>
      <c r="K15" s="94">
        <v>0</v>
      </c>
      <c r="L15" s="94">
        <v>3</v>
      </c>
      <c r="M15" s="95"/>
      <c r="N15" s="95"/>
      <c r="O15" s="94">
        <v>39</v>
      </c>
      <c r="P15" s="94">
        <v>81</v>
      </c>
      <c r="R15" s="96">
        <f t="shared" si="0"/>
        <v>108</v>
      </c>
      <c r="S15" s="73">
        <v>108</v>
      </c>
    </row>
    <row r="16" spans="1:19" s="73" customFormat="1" ht="14.25">
      <c r="A16" s="83">
        <v>14</v>
      </c>
      <c r="B16" s="84" t="s">
        <v>1595</v>
      </c>
      <c r="C16" s="85">
        <v>31</v>
      </c>
      <c r="D16" s="85">
        <v>88</v>
      </c>
      <c r="E16" s="85">
        <f>'普陀'!F93</f>
        <v>154.58000000000015</v>
      </c>
      <c r="F16" s="85">
        <f>'普陀'!M93</f>
        <v>578.13</v>
      </c>
      <c r="G16" s="85">
        <f>'普陀'!N93</f>
        <v>1966.4</v>
      </c>
      <c r="I16" s="93">
        <v>1</v>
      </c>
      <c r="J16" s="93">
        <v>1</v>
      </c>
      <c r="K16" s="94"/>
      <c r="L16" s="94"/>
      <c r="M16" s="95">
        <v>1</v>
      </c>
      <c r="N16" s="95">
        <v>3</v>
      </c>
      <c r="O16" s="94"/>
      <c r="P16" s="94"/>
      <c r="R16" s="96">
        <f t="shared" si="0"/>
        <v>33</v>
      </c>
      <c r="S16" s="73">
        <v>33</v>
      </c>
    </row>
    <row r="17" spans="1:19" ht="14.25">
      <c r="A17" s="79">
        <v>15</v>
      </c>
      <c r="B17" s="80" t="s">
        <v>3320</v>
      </c>
      <c r="C17" s="81">
        <v>89</v>
      </c>
      <c r="D17" s="81">
        <v>129</v>
      </c>
      <c r="E17" s="82">
        <v>254.94</v>
      </c>
      <c r="F17" s="81">
        <f>SUM('建议拨付'!M2045:M2173)</f>
        <v>996.8100000000001</v>
      </c>
      <c r="G17" s="81">
        <f>SUM('建议拨付'!N2045:N2173)</f>
        <v>2870.960000000001</v>
      </c>
      <c r="I17" s="46">
        <v>5</v>
      </c>
      <c r="J17" s="46">
        <v>5</v>
      </c>
      <c r="K17" s="92"/>
      <c r="L17" s="92"/>
      <c r="M17" s="46"/>
      <c r="N17" s="46"/>
      <c r="R17">
        <f t="shared" si="0"/>
        <v>94</v>
      </c>
      <c r="S17">
        <v>112</v>
      </c>
    </row>
    <row r="18" spans="1:19" ht="14.25">
      <c r="A18" s="79">
        <v>16</v>
      </c>
      <c r="B18" s="80" t="s">
        <v>3823</v>
      </c>
      <c r="C18" s="81">
        <v>229</v>
      </c>
      <c r="D18" s="81">
        <v>641</v>
      </c>
      <c r="E18" s="82">
        <v>2391.54</v>
      </c>
      <c r="F18" s="81">
        <v>7299.57</v>
      </c>
      <c r="G18" s="81">
        <v>20851.75</v>
      </c>
      <c r="I18" s="46">
        <v>8</v>
      </c>
      <c r="J18" s="46">
        <v>13</v>
      </c>
      <c r="K18" s="92"/>
      <c r="L18" s="92"/>
      <c r="M18" s="46">
        <v>0</v>
      </c>
      <c r="N18" s="46">
        <v>2</v>
      </c>
      <c r="O18" s="92">
        <v>2</v>
      </c>
      <c r="P18" s="92">
        <v>3</v>
      </c>
      <c r="R18">
        <f t="shared" si="0"/>
        <v>239</v>
      </c>
      <c r="S18">
        <v>237</v>
      </c>
    </row>
    <row r="19" spans="1:18" ht="14.25">
      <c r="A19" s="89" t="s">
        <v>3824</v>
      </c>
      <c r="B19" s="90"/>
      <c r="C19" s="81">
        <f>SUM(C3:C18)</f>
        <v>935</v>
      </c>
      <c r="D19" s="81">
        <f>SUM(D3:D18)</f>
        <v>2169</v>
      </c>
      <c r="E19" s="91" t="e">
        <f>SUM(E3:E18)</f>
        <v>#REF!</v>
      </c>
      <c r="F19" s="81" t="e">
        <f>SUM(F3:F18)</f>
        <v>#REF!</v>
      </c>
      <c r="G19" s="81" t="e">
        <f>SUM(G3:G18)</f>
        <v>#REF!</v>
      </c>
      <c r="I19" s="46">
        <f aca="true" t="shared" si="1" ref="I19:P19">SUM(I3:I18)</f>
        <v>45</v>
      </c>
      <c r="J19" s="46">
        <f t="shared" si="1"/>
        <v>70</v>
      </c>
      <c r="K19" s="46">
        <f t="shared" si="1"/>
        <v>1</v>
      </c>
      <c r="L19" s="46">
        <f t="shared" si="1"/>
        <v>5</v>
      </c>
      <c r="M19" s="46">
        <f t="shared" si="1"/>
        <v>9</v>
      </c>
      <c r="N19" s="46">
        <f t="shared" si="1"/>
        <v>42</v>
      </c>
      <c r="O19" s="46">
        <f t="shared" si="1"/>
        <v>106</v>
      </c>
      <c r="P19" s="46">
        <f t="shared" si="1"/>
        <v>244</v>
      </c>
      <c r="R19">
        <f t="shared" si="0"/>
        <v>1096</v>
      </c>
    </row>
    <row r="22" spans="3:4" ht="13.5">
      <c r="C22">
        <f>C19+I19+K19+O19+M19</f>
        <v>1096</v>
      </c>
      <c r="D22">
        <f>D19+J19+L19+P19+N19</f>
        <v>2530</v>
      </c>
    </row>
    <row r="25" spans="3:4" ht="13.5">
      <c r="C25">
        <f>C22-I19</f>
        <v>1051</v>
      </c>
      <c r="D25">
        <f>D22-J19</f>
        <v>2460</v>
      </c>
    </row>
  </sheetData>
  <sheetProtection/>
  <mergeCells count="10">
    <mergeCell ref="I1:J1"/>
    <mergeCell ref="K1:L1"/>
    <mergeCell ref="M1:N1"/>
    <mergeCell ref="O1:P1"/>
    <mergeCell ref="A1:A2"/>
    <mergeCell ref="B1:B2"/>
    <mergeCell ref="C1:C2"/>
    <mergeCell ref="D1:D2"/>
    <mergeCell ref="E1:E2"/>
    <mergeCell ref="F1:F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O94"/>
  <sheetViews>
    <sheetView tabSelected="1" workbookViewId="0" topLeftCell="A1">
      <selection activeCell="M5" sqref="M5:M7"/>
    </sheetView>
  </sheetViews>
  <sheetFormatPr defaultColWidth="9.00390625" defaultRowHeight="15"/>
  <cols>
    <col min="1" max="1" width="4.28125" style="2" customWidth="1"/>
    <col min="2" max="2" width="5.57421875" style="3" customWidth="1"/>
    <col min="3" max="3" width="9.00390625" style="3" customWidth="1"/>
    <col min="4" max="4" width="30.8515625" style="4" customWidth="1"/>
    <col min="5" max="5" width="20.7109375" style="3" customWidth="1"/>
    <col min="6" max="6" width="10.7109375" style="5" customWidth="1"/>
    <col min="7" max="7" width="12.8515625" style="3" customWidth="1"/>
    <col min="8" max="8" width="11.7109375" style="3" customWidth="1"/>
    <col min="9" max="9" width="10.421875" style="3" bestFit="1" customWidth="1"/>
    <col min="10" max="12" width="9.00390625" style="3" hidden="1" customWidth="1"/>
    <col min="13" max="13" width="9.00390625" style="2" customWidth="1"/>
    <col min="14" max="14" width="11.57421875" style="3" bestFit="1" customWidth="1"/>
    <col min="15" max="15" width="9.00390625" style="3" customWidth="1"/>
    <col min="16" max="22" width="9.00390625" style="6" hidden="1" customWidth="1"/>
    <col min="23" max="23" width="9.00390625" style="0" hidden="1" customWidth="1"/>
  </cols>
  <sheetData>
    <row r="1" spans="1:41" s="1" customFormat="1" ht="15">
      <c r="A1" s="7" t="s">
        <v>3825</v>
      </c>
      <c r="B1" s="8"/>
      <c r="C1" s="8"/>
      <c r="D1" s="9"/>
      <c r="E1" s="8"/>
      <c r="F1" s="10"/>
      <c r="G1" s="8"/>
      <c r="H1" s="8"/>
      <c r="I1" s="8"/>
      <c r="J1" s="8"/>
      <c r="K1" s="8"/>
      <c r="L1" s="8"/>
      <c r="M1" s="8"/>
      <c r="N1" s="8"/>
      <c r="O1" s="8"/>
      <c r="P1" s="8"/>
      <c r="Q1" s="8"/>
      <c r="R1" s="8"/>
      <c r="S1" s="8"/>
      <c r="T1" s="8"/>
      <c r="U1" s="8"/>
      <c r="V1" s="8"/>
      <c r="W1" s="39"/>
      <c r="X1" s="40"/>
      <c r="Y1" s="40"/>
      <c r="Z1" s="40"/>
      <c r="AA1" s="40"/>
      <c r="AB1" s="40"/>
      <c r="AC1" s="40"/>
      <c r="AD1" s="40"/>
      <c r="AE1" s="40"/>
      <c r="AF1" s="40"/>
      <c r="AG1" s="40"/>
      <c r="AH1" s="40"/>
      <c r="AI1" s="40"/>
      <c r="AJ1" s="40"/>
      <c r="AK1" s="40"/>
      <c r="AL1" s="40"/>
      <c r="AM1" s="40"/>
      <c r="AN1" s="40"/>
      <c r="AO1" s="40"/>
    </row>
    <row r="2" spans="1:41" s="1" customFormat="1" ht="24">
      <c r="A2" s="11" t="s">
        <v>3826</v>
      </c>
      <c r="B2" s="11" t="s">
        <v>2</v>
      </c>
      <c r="C2" s="12" t="s">
        <v>3827</v>
      </c>
      <c r="D2" s="12" t="s">
        <v>3828</v>
      </c>
      <c r="E2" s="12" t="s">
        <v>3829</v>
      </c>
      <c r="F2" s="13" t="s">
        <v>6</v>
      </c>
      <c r="G2" s="12" t="s">
        <v>3830</v>
      </c>
      <c r="H2" s="12" t="s">
        <v>3831</v>
      </c>
      <c r="I2" s="12" t="s">
        <v>3832</v>
      </c>
      <c r="J2" s="12" t="s">
        <v>3833</v>
      </c>
      <c r="K2" s="12" t="s">
        <v>3834</v>
      </c>
      <c r="L2" s="12" t="s">
        <v>3835</v>
      </c>
      <c r="M2" s="12" t="s">
        <v>3836</v>
      </c>
      <c r="N2" s="12" t="s">
        <v>3837</v>
      </c>
      <c r="O2" s="12" t="s">
        <v>3838</v>
      </c>
      <c r="P2" s="32" t="s">
        <v>3839</v>
      </c>
      <c r="Q2" s="32"/>
      <c r="R2" s="32" t="s">
        <v>3840</v>
      </c>
      <c r="S2" s="32"/>
      <c r="T2" s="32"/>
      <c r="U2" s="32" t="s">
        <v>3841</v>
      </c>
      <c r="V2" s="32" t="s">
        <v>3842</v>
      </c>
      <c r="W2" s="41" t="s">
        <v>3843</v>
      </c>
      <c r="X2" s="40"/>
      <c r="Y2" s="40"/>
      <c r="Z2" s="40"/>
      <c r="AA2" s="40"/>
      <c r="AB2" s="40"/>
      <c r="AC2" s="40"/>
      <c r="AD2" s="40"/>
      <c r="AE2" s="40"/>
      <c r="AF2" s="40"/>
      <c r="AG2" s="40"/>
      <c r="AH2" s="40"/>
      <c r="AI2" s="40"/>
      <c r="AJ2" s="40"/>
      <c r="AK2" s="40"/>
      <c r="AL2" s="40"/>
      <c r="AM2" s="40"/>
      <c r="AN2" s="40"/>
      <c r="AO2" s="40"/>
    </row>
    <row r="3" spans="1:41" s="1" customFormat="1" ht="15">
      <c r="A3" s="12"/>
      <c r="B3" s="12"/>
      <c r="C3" s="12"/>
      <c r="D3" s="12"/>
      <c r="E3" s="12" t="s">
        <v>3844</v>
      </c>
      <c r="F3" s="14"/>
      <c r="G3" s="12"/>
      <c r="H3" s="12"/>
      <c r="I3" s="12"/>
      <c r="J3" s="12"/>
      <c r="K3" s="12"/>
      <c r="L3" s="12"/>
      <c r="M3" s="12" t="s">
        <v>3845</v>
      </c>
      <c r="N3" s="12"/>
      <c r="O3" s="12"/>
      <c r="P3" s="32" t="s">
        <v>3846</v>
      </c>
      <c r="Q3" s="32" t="s">
        <v>3847</v>
      </c>
      <c r="R3" s="32" t="s">
        <v>3848</v>
      </c>
      <c r="S3" s="32" t="s">
        <v>3849</v>
      </c>
      <c r="T3" s="32" t="s">
        <v>3850</v>
      </c>
      <c r="U3" s="32"/>
      <c r="V3" s="32"/>
      <c r="W3" s="41"/>
      <c r="X3" s="40"/>
      <c r="Y3" s="40"/>
      <c r="Z3" s="40"/>
      <c r="AA3" s="40"/>
      <c r="AB3" s="40"/>
      <c r="AC3" s="40"/>
      <c r="AD3" s="40"/>
      <c r="AE3" s="40"/>
      <c r="AF3" s="40"/>
      <c r="AG3" s="40"/>
      <c r="AH3" s="40"/>
      <c r="AI3" s="40"/>
      <c r="AJ3" s="40"/>
      <c r="AK3" s="40"/>
      <c r="AL3" s="40"/>
      <c r="AM3" s="40"/>
      <c r="AN3" s="40"/>
      <c r="AO3" s="40"/>
    </row>
    <row r="4" spans="1:41" s="1" customFormat="1" ht="16.5">
      <c r="A4" s="12"/>
      <c r="B4" s="12"/>
      <c r="C4" s="12"/>
      <c r="D4" s="12"/>
      <c r="E4" s="12"/>
      <c r="F4" s="15" t="s">
        <v>3851</v>
      </c>
      <c r="G4" s="12"/>
      <c r="H4" s="12"/>
      <c r="I4" s="12" t="s">
        <v>3852</v>
      </c>
      <c r="J4" s="12"/>
      <c r="K4" s="12"/>
      <c r="L4" s="12"/>
      <c r="M4" s="12" t="s">
        <v>3852</v>
      </c>
      <c r="N4" s="12" t="s">
        <v>3852</v>
      </c>
      <c r="O4" s="12"/>
      <c r="P4" s="32" t="s">
        <v>3853</v>
      </c>
      <c r="Q4" s="32" t="s">
        <v>3853</v>
      </c>
      <c r="R4" s="32"/>
      <c r="S4" s="32"/>
      <c r="T4" s="32"/>
      <c r="U4" s="32"/>
      <c r="V4" s="32"/>
      <c r="W4" s="41"/>
      <c r="X4" s="40"/>
      <c r="Y4" s="40"/>
      <c r="Z4" s="40"/>
      <c r="AA4" s="40"/>
      <c r="AB4" s="40"/>
      <c r="AC4" s="40"/>
      <c r="AD4" s="40"/>
      <c r="AE4" s="40"/>
      <c r="AF4" s="40"/>
      <c r="AG4" s="40"/>
      <c r="AH4" s="40"/>
      <c r="AI4" s="40"/>
      <c r="AJ4" s="40"/>
      <c r="AK4" s="40"/>
      <c r="AL4" s="40"/>
      <c r="AM4" s="40"/>
      <c r="AN4" s="40"/>
      <c r="AO4" s="40"/>
    </row>
    <row r="5" spans="1:22" ht="27">
      <c r="A5" s="16">
        <v>1</v>
      </c>
      <c r="B5" s="17">
        <v>1</v>
      </c>
      <c r="C5" s="18" t="s">
        <v>1595</v>
      </c>
      <c r="D5" s="19" t="s">
        <v>1596</v>
      </c>
      <c r="E5" s="20" t="s">
        <v>1597</v>
      </c>
      <c r="F5" s="21">
        <v>0.32</v>
      </c>
      <c r="G5" s="16" t="s">
        <v>69</v>
      </c>
      <c r="H5" s="22" t="s">
        <v>1598</v>
      </c>
      <c r="I5" s="33">
        <v>1.98</v>
      </c>
      <c r="J5" s="33"/>
      <c r="K5" s="33"/>
      <c r="L5" s="16"/>
      <c r="M5" s="16">
        <v>5.76</v>
      </c>
      <c r="N5" s="16">
        <v>46.8</v>
      </c>
      <c r="O5" s="16" t="s">
        <v>38</v>
      </c>
      <c r="P5" s="32"/>
      <c r="Q5" s="32"/>
      <c r="R5" s="32"/>
      <c r="S5" s="32"/>
      <c r="T5" s="42"/>
      <c r="U5" s="32"/>
      <c r="V5" s="42"/>
    </row>
    <row r="6" spans="1:22" ht="27">
      <c r="A6" s="16"/>
      <c r="B6" s="22">
        <v>2</v>
      </c>
      <c r="C6" s="16"/>
      <c r="D6" s="16"/>
      <c r="E6" s="20" t="s">
        <v>1597</v>
      </c>
      <c r="F6" s="21">
        <v>0.32</v>
      </c>
      <c r="G6" s="16" t="s">
        <v>69</v>
      </c>
      <c r="H6" s="22" t="s">
        <v>1598</v>
      </c>
      <c r="I6" s="33">
        <v>1.98</v>
      </c>
      <c r="J6" s="16"/>
      <c r="K6" s="16"/>
      <c r="L6" s="16"/>
      <c r="M6" s="16"/>
      <c r="N6" s="16"/>
      <c r="O6" s="16" t="s">
        <v>38</v>
      </c>
      <c r="P6" s="32"/>
      <c r="Q6" s="36"/>
      <c r="R6" s="32"/>
      <c r="S6" s="32"/>
      <c r="T6" s="42"/>
      <c r="U6" s="32"/>
      <c r="V6" s="43"/>
    </row>
    <row r="7" spans="1:22" ht="27">
      <c r="A7" s="16"/>
      <c r="B7" s="17">
        <v>3</v>
      </c>
      <c r="C7" s="16"/>
      <c r="D7" s="16"/>
      <c r="E7" s="20" t="s">
        <v>1597</v>
      </c>
      <c r="F7" s="21">
        <v>0.32</v>
      </c>
      <c r="G7" s="16" t="s">
        <v>69</v>
      </c>
      <c r="H7" s="22" t="s">
        <v>1598</v>
      </c>
      <c r="I7" s="33">
        <v>1.98</v>
      </c>
      <c r="J7" s="16"/>
      <c r="K7" s="16"/>
      <c r="L7" s="16"/>
      <c r="M7" s="16"/>
      <c r="N7" s="16"/>
      <c r="O7" s="16" t="s">
        <v>38</v>
      </c>
      <c r="P7" s="32"/>
      <c r="Q7" s="36"/>
      <c r="R7" s="32"/>
      <c r="S7" s="32"/>
      <c r="T7" s="42"/>
      <c r="U7" s="32"/>
      <c r="V7" s="43"/>
    </row>
    <row r="8" spans="1:22" ht="13.5">
      <c r="A8" s="22">
        <v>2</v>
      </c>
      <c r="B8" s="17">
        <v>4</v>
      </c>
      <c r="C8" s="22" t="s">
        <v>1595</v>
      </c>
      <c r="D8" s="19" t="s">
        <v>1600</v>
      </c>
      <c r="E8" s="20" t="s">
        <v>1601</v>
      </c>
      <c r="F8" s="22">
        <v>4</v>
      </c>
      <c r="G8" s="20" t="s">
        <v>35</v>
      </c>
      <c r="H8" s="23" t="s">
        <v>1602</v>
      </c>
      <c r="I8" s="22">
        <v>13.5</v>
      </c>
      <c r="J8" s="20"/>
      <c r="K8" s="20"/>
      <c r="L8" s="33"/>
      <c r="M8" s="33">
        <v>40.5</v>
      </c>
      <c r="N8" s="33">
        <v>116.95</v>
      </c>
      <c r="O8" s="18" t="s">
        <v>38</v>
      </c>
      <c r="P8" s="34"/>
      <c r="Q8" s="36"/>
      <c r="R8" s="36"/>
      <c r="S8" s="36"/>
      <c r="T8" s="32"/>
      <c r="U8" s="44"/>
      <c r="V8" s="44"/>
    </row>
    <row r="9" spans="1:22" ht="13.5">
      <c r="A9" s="22"/>
      <c r="B9" s="22">
        <v>5</v>
      </c>
      <c r="C9" s="22"/>
      <c r="D9" s="24"/>
      <c r="E9" s="20" t="s">
        <v>1601</v>
      </c>
      <c r="F9" s="22">
        <v>4</v>
      </c>
      <c r="G9" s="20" t="s">
        <v>35</v>
      </c>
      <c r="H9" s="23" t="s">
        <v>1602</v>
      </c>
      <c r="I9" s="22">
        <v>13.5</v>
      </c>
      <c r="J9" s="33"/>
      <c r="K9" s="33"/>
      <c r="L9" s="22"/>
      <c r="M9" s="22"/>
      <c r="N9" s="22"/>
      <c r="O9" s="18" t="s">
        <v>38</v>
      </c>
      <c r="P9" s="34"/>
      <c r="Q9" s="36"/>
      <c r="R9" s="36"/>
      <c r="S9" s="36"/>
      <c r="T9" s="32"/>
      <c r="U9" s="44"/>
      <c r="V9" s="32"/>
    </row>
    <row r="10" spans="1:22" ht="13.5">
      <c r="A10" s="22"/>
      <c r="B10" s="17">
        <v>6</v>
      </c>
      <c r="C10" s="22"/>
      <c r="D10" s="24"/>
      <c r="E10" s="20" t="s">
        <v>1601</v>
      </c>
      <c r="F10" s="22">
        <v>4</v>
      </c>
      <c r="G10" s="20" t="s">
        <v>35</v>
      </c>
      <c r="H10" s="23" t="s">
        <v>1602</v>
      </c>
      <c r="I10" s="22">
        <v>13.5</v>
      </c>
      <c r="J10" s="20"/>
      <c r="K10" s="20"/>
      <c r="L10" s="22"/>
      <c r="M10" s="22"/>
      <c r="N10" s="22"/>
      <c r="O10" s="18" t="s">
        <v>38</v>
      </c>
      <c r="P10" s="34"/>
      <c r="Q10" s="36"/>
      <c r="R10" s="36"/>
      <c r="S10" s="36"/>
      <c r="T10" s="32"/>
      <c r="U10" s="44"/>
      <c r="V10" s="32"/>
    </row>
    <row r="11" spans="1:22" ht="13.5">
      <c r="A11" s="20">
        <v>3</v>
      </c>
      <c r="B11" s="17">
        <v>7</v>
      </c>
      <c r="C11" s="20" t="s">
        <v>1595</v>
      </c>
      <c r="D11" s="19" t="s">
        <v>1604</v>
      </c>
      <c r="E11" s="20" t="s">
        <v>3854</v>
      </c>
      <c r="F11" s="25">
        <v>2.28</v>
      </c>
      <c r="G11" s="26" t="s">
        <v>69</v>
      </c>
      <c r="H11" s="20" t="s">
        <v>1607</v>
      </c>
      <c r="I11" s="20">
        <v>9.215</v>
      </c>
      <c r="J11" s="20"/>
      <c r="K11" s="20"/>
      <c r="L11" s="20"/>
      <c r="M11" s="20">
        <v>66.9</v>
      </c>
      <c r="N11" s="20">
        <v>285</v>
      </c>
      <c r="O11" s="18" t="s">
        <v>38</v>
      </c>
      <c r="P11" s="34"/>
      <c r="Q11" s="36"/>
      <c r="R11" s="34"/>
      <c r="S11" s="34"/>
      <c r="T11" s="34"/>
      <c r="U11" s="34"/>
      <c r="V11" s="34"/>
    </row>
    <row r="12" spans="1:22" ht="13.5">
      <c r="A12" s="20"/>
      <c r="B12" s="22">
        <v>8</v>
      </c>
      <c r="C12" s="20"/>
      <c r="D12" s="24"/>
      <c r="E12" s="20" t="s">
        <v>3854</v>
      </c>
      <c r="F12" s="25">
        <v>2.28</v>
      </c>
      <c r="G12" s="26" t="s">
        <v>69</v>
      </c>
      <c r="H12" s="20" t="s">
        <v>1607</v>
      </c>
      <c r="I12" s="20">
        <v>9.215</v>
      </c>
      <c r="J12" s="20"/>
      <c r="K12" s="20"/>
      <c r="L12" s="20"/>
      <c r="M12" s="20"/>
      <c r="N12" s="20"/>
      <c r="O12" s="18" t="s">
        <v>38</v>
      </c>
      <c r="P12" s="34"/>
      <c r="Q12" s="36"/>
      <c r="R12" s="34"/>
      <c r="S12" s="34"/>
      <c r="T12" s="34"/>
      <c r="U12" s="34"/>
      <c r="V12" s="36"/>
    </row>
    <row r="13" spans="1:22" ht="13.5">
      <c r="A13" s="20"/>
      <c r="B13" s="17">
        <v>9</v>
      </c>
      <c r="C13" s="20"/>
      <c r="D13" s="24"/>
      <c r="E13" s="20" t="s">
        <v>3854</v>
      </c>
      <c r="F13" s="25">
        <v>2.28</v>
      </c>
      <c r="G13" s="16" t="s">
        <v>69</v>
      </c>
      <c r="H13" s="20" t="s">
        <v>1607</v>
      </c>
      <c r="I13" s="20">
        <v>9.215</v>
      </c>
      <c r="J13" s="20"/>
      <c r="K13" s="20"/>
      <c r="L13" s="20"/>
      <c r="M13" s="20"/>
      <c r="N13" s="20"/>
      <c r="O13" s="18" t="s">
        <v>38</v>
      </c>
      <c r="P13" s="34"/>
      <c r="Q13" s="36"/>
      <c r="R13" s="34"/>
      <c r="S13" s="34"/>
      <c r="T13" s="34"/>
      <c r="U13" s="34"/>
      <c r="V13" s="36"/>
    </row>
    <row r="14" spans="1:22" ht="13.5">
      <c r="A14" s="20">
        <v>4</v>
      </c>
      <c r="B14" s="17">
        <v>10</v>
      </c>
      <c r="C14" s="22" t="s">
        <v>1595</v>
      </c>
      <c r="D14" s="19" t="s">
        <v>3855</v>
      </c>
      <c r="E14" s="20" t="s">
        <v>1610</v>
      </c>
      <c r="F14" s="22">
        <v>1.08</v>
      </c>
      <c r="G14" s="22" t="s">
        <v>69</v>
      </c>
      <c r="H14" s="22" t="s">
        <v>1607</v>
      </c>
      <c r="I14" s="22">
        <v>6.2</v>
      </c>
      <c r="J14" s="20"/>
      <c r="K14" s="20"/>
      <c r="L14" s="20"/>
      <c r="M14" s="20"/>
      <c r="N14" s="20"/>
      <c r="O14" s="18" t="s">
        <v>38</v>
      </c>
      <c r="P14" s="34"/>
      <c r="Q14" s="36"/>
      <c r="R14" s="34"/>
      <c r="S14" s="34"/>
      <c r="T14" s="43"/>
      <c r="U14" s="34"/>
      <c r="V14" s="45"/>
    </row>
    <row r="15" spans="1:22" ht="13.5">
      <c r="A15" s="20"/>
      <c r="B15" s="22">
        <v>11</v>
      </c>
      <c r="C15" s="22"/>
      <c r="D15" s="24"/>
      <c r="E15" s="20" t="s">
        <v>1610</v>
      </c>
      <c r="F15" s="22">
        <v>1.08</v>
      </c>
      <c r="G15" s="16" t="s">
        <v>69</v>
      </c>
      <c r="H15" s="22" t="s">
        <v>1607</v>
      </c>
      <c r="I15" s="22">
        <v>6.2</v>
      </c>
      <c r="J15" s="20"/>
      <c r="K15" s="20"/>
      <c r="L15" s="20"/>
      <c r="M15" s="20"/>
      <c r="N15" s="20"/>
      <c r="O15" s="18" t="s">
        <v>38</v>
      </c>
      <c r="P15" s="34"/>
      <c r="Q15" s="36"/>
      <c r="R15" s="34"/>
      <c r="S15" s="34"/>
      <c r="T15" s="43"/>
      <c r="U15" s="34"/>
      <c r="V15" s="45"/>
    </row>
    <row r="16" spans="1:22" ht="13.5">
      <c r="A16" s="20"/>
      <c r="B16" s="17">
        <v>12</v>
      </c>
      <c r="C16" s="22"/>
      <c r="D16" s="24"/>
      <c r="E16" s="20" t="s">
        <v>1611</v>
      </c>
      <c r="F16" s="22">
        <v>3.98</v>
      </c>
      <c r="G16" s="16" t="s">
        <v>69</v>
      </c>
      <c r="H16" s="22" t="s">
        <v>1607</v>
      </c>
      <c r="I16" s="22">
        <v>13.4675</v>
      </c>
      <c r="J16" s="20"/>
      <c r="K16" s="20"/>
      <c r="L16" s="20"/>
      <c r="M16" s="20"/>
      <c r="N16" s="20"/>
      <c r="O16" s="18" t="s">
        <v>38</v>
      </c>
      <c r="P16" s="34"/>
      <c r="Q16" s="36"/>
      <c r="R16" s="34"/>
      <c r="S16" s="34"/>
      <c r="T16" s="43"/>
      <c r="U16" s="34"/>
      <c r="V16" s="45"/>
    </row>
    <row r="17" spans="1:22" ht="13.5">
      <c r="A17" s="20"/>
      <c r="B17" s="17">
        <v>13</v>
      </c>
      <c r="C17" s="22"/>
      <c r="D17" s="24"/>
      <c r="E17" s="20" t="s">
        <v>1611</v>
      </c>
      <c r="F17" s="22">
        <v>3.98</v>
      </c>
      <c r="G17" s="16" t="s">
        <v>69</v>
      </c>
      <c r="H17" s="22" t="s">
        <v>1607</v>
      </c>
      <c r="I17" s="22">
        <v>13.4675</v>
      </c>
      <c r="J17" s="20"/>
      <c r="K17" s="20"/>
      <c r="L17" s="20"/>
      <c r="M17" s="20"/>
      <c r="N17" s="20"/>
      <c r="O17" s="18" t="s">
        <v>38</v>
      </c>
      <c r="P17" s="34"/>
      <c r="Q17" s="36"/>
      <c r="R17" s="34"/>
      <c r="S17" s="34"/>
      <c r="T17" s="43"/>
      <c r="U17" s="34"/>
      <c r="V17" s="45"/>
    </row>
    <row r="18" spans="1:22" ht="13.5">
      <c r="A18" s="20">
        <v>5</v>
      </c>
      <c r="B18" s="22">
        <v>14</v>
      </c>
      <c r="C18" s="20" t="s">
        <v>1595</v>
      </c>
      <c r="D18" s="19" t="s">
        <v>1612</v>
      </c>
      <c r="E18" s="20" t="s">
        <v>1613</v>
      </c>
      <c r="F18" s="20">
        <v>1.16</v>
      </c>
      <c r="G18" s="16" t="s">
        <v>69</v>
      </c>
      <c r="H18" s="20" t="s">
        <v>1614</v>
      </c>
      <c r="I18" s="20">
        <v>6.4</v>
      </c>
      <c r="J18" s="20"/>
      <c r="K18" s="20"/>
      <c r="L18" s="20"/>
      <c r="M18" s="20">
        <v>19.2</v>
      </c>
      <c r="N18" s="20">
        <v>72</v>
      </c>
      <c r="O18" s="18" t="s">
        <v>38</v>
      </c>
      <c r="P18" s="34"/>
      <c r="Q18" s="36"/>
      <c r="R18" s="34"/>
      <c r="S18" s="34"/>
      <c r="T18" s="43"/>
      <c r="U18" s="34"/>
      <c r="V18" s="45"/>
    </row>
    <row r="19" spans="1:22" ht="13.5">
      <c r="A19" s="20"/>
      <c r="B19" s="17">
        <v>15</v>
      </c>
      <c r="C19" s="20"/>
      <c r="D19" s="24"/>
      <c r="E19" s="20" t="s">
        <v>1613</v>
      </c>
      <c r="F19" s="20">
        <v>1.16</v>
      </c>
      <c r="G19" s="16" t="s">
        <v>69</v>
      </c>
      <c r="H19" s="20" t="s">
        <v>1614</v>
      </c>
      <c r="I19" s="20">
        <v>6.4</v>
      </c>
      <c r="J19" s="20"/>
      <c r="K19" s="20"/>
      <c r="L19" s="20"/>
      <c r="M19" s="20"/>
      <c r="N19" s="20"/>
      <c r="O19" s="18" t="s">
        <v>38</v>
      </c>
      <c r="P19" s="34"/>
      <c r="Q19" s="36"/>
      <c r="R19" s="34"/>
      <c r="S19" s="34"/>
      <c r="T19" s="43"/>
      <c r="U19" s="34"/>
      <c r="V19" s="45"/>
    </row>
    <row r="20" spans="1:22" ht="13.5">
      <c r="A20" s="20"/>
      <c r="B20" s="17">
        <v>16</v>
      </c>
      <c r="C20" s="20"/>
      <c r="D20" s="24"/>
      <c r="E20" s="20" t="s">
        <v>1613</v>
      </c>
      <c r="F20" s="20">
        <v>1.16</v>
      </c>
      <c r="G20" s="16" t="s">
        <v>69</v>
      </c>
      <c r="H20" s="20" t="s">
        <v>1614</v>
      </c>
      <c r="I20" s="20">
        <v>6.4</v>
      </c>
      <c r="J20" s="20"/>
      <c r="K20" s="20"/>
      <c r="L20" s="20"/>
      <c r="M20" s="20"/>
      <c r="N20" s="20"/>
      <c r="O20" s="18" t="s">
        <v>38</v>
      </c>
      <c r="P20" s="34"/>
      <c r="Q20" s="36"/>
      <c r="R20" s="34"/>
      <c r="S20" s="34"/>
      <c r="T20" s="43"/>
      <c r="U20" s="34"/>
      <c r="V20" s="45"/>
    </row>
    <row r="21" spans="1:22" ht="13.5">
      <c r="A21" s="20">
        <v>6</v>
      </c>
      <c r="B21" s="22">
        <v>17</v>
      </c>
      <c r="C21" s="20" t="s">
        <v>1595</v>
      </c>
      <c r="D21" s="19" t="s">
        <v>1616</v>
      </c>
      <c r="E21" s="20" t="s">
        <v>1617</v>
      </c>
      <c r="F21" s="20">
        <v>0.5</v>
      </c>
      <c r="G21" s="20" t="s">
        <v>35</v>
      </c>
      <c r="H21" s="20" t="s">
        <v>1619</v>
      </c>
      <c r="I21" s="20">
        <v>3</v>
      </c>
      <c r="J21" s="20"/>
      <c r="K21" s="20"/>
      <c r="L21" s="20"/>
      <c r="M21" s="20">
        <v>6</v>
      </c>
      <c r="N21" s="20">
        <v>20.8</v>
      </c>
      <c r="O21" s="18" t="s">
        <v>1534</v>
      </c>
      <c r="P21" s="34"/>
      <c r="Q21" s="34"/>
      <c r="R21" s="34"/>
      <c r="S21" s="34"/>
      <c r="T21" s="34"/>
      <c r="U21" s="34"/>
      <c r="V21" s="34"/>
    </row>
    <row r="22" spans="1:22" ht="13.5">
      <c r="A22" s="20"/>
      <c r="B22" s="17">
        <v>18</v>
      </c>
      <c r="C22" s="20"/>
      <c r="D22" s="24"/>
      <c r="E22" s="20" t="s">
        <v>1617</v>
      </c>
      <c r="F22" s="20">
        <v>0.5</v>
      </c>
      <c r="G22" s="20" t="s">
        <v>35</v>
      </c>
      <c r="H22" s="20" t="s">
        <v>1619</v>
      </c>
      <c r="I22" s="20">
        <v>3</v>
      </c>
      <c r="J22" s="20"/>
      <c r="K22" s="20"/>
      <c r="L22" s="20"/>
      <c r="M22" s="20"/>
      <c r="N22" s="20"/>
      <c r="O22" s="18" t="s">
        <v>1534</v>
      </c>
      <c r="P22" s="34"/>
      <c r="Q22" s="34"/>
      <c r="R22" s="34"/>
      <c r="S22" s="34"/>
      <c r="T22" s="34"/>
      <c r="U22" s="34"/>
      <c r="V22" s="34"/>
    </row>
    <row r="23" spans="1:24" ht="13.5">
      <c r="A23" s="25">
        <v>7</v>
      </c>
      <c r="B23" s="17">
        <v>19</v>
      </c>
      <c r="C23" s="25" t="s">
        <v>1595</v>
      </c>
      <c r="D23" s="25" t="s">
        <v>1620</v>
      </c>
      <c r="E23" s="25" t="s">
        <v>1621</v>
      </c>
      <c r="F23" s="25">
        <v>0.34</v>
      </c>
      <c r="G23" s="25" t="s">
        <v>35</v>
      </c>
      <c r="H23" s="25" t="s">
        <v>1622</v>
      </c>
      <c r="I23" s="25">
        <v>2.04</v>
      </c>
      <c r="J23" s="25"/>
      <c r="K23" s="25"/>
      <c r="L23" s="25"/>
      <c r="M23" s="25">
        <v>3.5</v>
      </c>
      <c r="N23" s="25">
        <v>7</v>
      </c>
      <c r="O23" s="18" t="s">
        <v>218</v>
      </c>
      <c r="P23" s="35"/>
      <c r="Q23" s="35"/>
      <c r="R23" s="35"/>
      <c r="S23" s="35"/>
      <c r="T23" s="35"/>
      <c r="U23" s="35"/>
      <c r="V23" s="35"/>
      <c r="X23" s="46"/>
    </row>
    <row r="24" spans="1:24" ht="13.5">
      <c r="A24" s="25"/>
      <c r="B24" s="22">
        <v>20</v>
      </c>
      <c r="C24" s="25"/>
      <c r="D24" s="24"/>
      <c r="E24" s="25" t="s">
        <v>1621</v>
      </c>
      <c r="F24" s="25">
        <v>0.34</v>
      </c>
      <c r="G24" s="25" t="s">
        <v>35</v>
      </c>
      <c r="H24" s="25" t="s">
        <v>1622</v>
      </c>
      <c r="I24" s="25">
        <v>2.04</v>
      </c>
      <c r="J24" s="25"/>
      <c r="K24" s="25"/>
      <c r="L24" s="25"/>
      <c r="M24" s="25"/>
      <c r="N24" s="25"/>
      <c r="O24" s="18" t="s">
        <v>218</v>
      </c>
      <c r="P24" s="35"/>
      <c r="Q24" s="35"/>
      <c r="R24" s="35"/>
      <c r="S24" s="35"/>
      <c r="T24" s="35"/>
      <c r="U24" s="35"/>
      <c r="V24" s="35"/>
      <c r="X24" s="46"/>
    </row>
    <row r="25" spans="1:22" ht="13.5">
      <c r="A25" s="21">
        <v>8</v>
      </c>
      <c r="B25" s="17">
        <v>21</v>
      </c>
      <c r="C25" s="21" t="s">
        <v>1595</v>
      </c>
      <c r="D25" s="25" t="s">
        <v>1623</v>
      </c>
      <c r="E25" s="25" t="s">
        <v>1624</v>
      </c>
      <c r="F25" s="25">
        <v>0.32</v>
      </c>
      <c r="G25" s="25" t="s">
        <v>35</v>
      </c>
      <c r="H25" s="21" t="s">
        <v>1625</v>
      </c>
      <c r="I25" s="21">
        <v>1.974</v>
      </c>
      <c r="J25" s="25"/>
      <c r="K25" s="21"/>
      <c r="L25" s="21"/>
      <c r="M25" s="21">
        <v>1.75</v>
      </c>
      <c r="N25" s="21">
        <v>3.5</v>
      </c>
      <c r="O25" s="18" t="s">
        <v>38</v>
      </c>
      <c r="P25" s="35"/>
      <c r="Q25" s="38"/>
      <c r="R25" s="35"/>
      <c r="S25" s="35"/>
      <c r="T25" s="47"/>
      <c r="U25" s="35"/>
      <c r="V25" s="38"/>
    </row>
    <row r="26" spans="1:22" ht="13.5">
      <c r="A26" s="27">
        <v>9</v>
      </c>
      <c r="B26" s="17">
        <v>22</v>
      </c>
      <c r="C26" s="20" t="s">
        <v>1595</v>
      </c>
      <c r="D26" s="28" t="s">
        <v>3856</v>
      </c>
      <c r="E26" s="20" t="s">
        <v>1627</v>
      </c>
      <c r="F26" s="20">
        <v>0.32</v>
      </c>
      <c r="G26" s="20" t="s">
        <v>35</v>
      </c>
      <c r="H26" s="20" t="s">
        <v>1628</v>
      </c>
      <c r="I26" s="20">
        <v>1.97</v>
      </c>
      <c r="J26" s="20"/>
      <c r="K26" s="20"/>
      <c r="L26" s="20"/>
      <c r="M26" s="20">
        <v>1.92</v>
      </c>
      <c r="N26" s="20">
        <v>4.5</v>
      </c>
      <c r="O26" s="18" t="s">
        <v>1629</v>
      </c>
      <c r="P26" s="34"/>
      <c r="Q26" s="34"/>
      <c r="R26" s="34"/>
      <c r="S26" s="34"/>
      <c r="T26" s="43"/>
      <c r="U26" s="43"/>
      <c r="V26" s="34"/>
    </row>
    <row r="27" spans="1:22" ht="13.5">
      <c r="A27" s="22">
        <v>10</v>
      </c>
      <c r="B27" s="22">
        <v>23</v>
      </c>
      <c r="C27" s="20" t="s">
        <v>1595</v>
      </c>
      <c r="D27" s="16" t="s">
        <v>3857</v>
      </c>
      <c r="E27" s="20" t="s">
        <v>1631</v>
      </c>
      <c r="F27" s="20">
        <v>2.5</v>
      </c>
      <c r="G27" s="20" t="s">
        <v>35</v>
      </c>
      <c r="H27" s="22" t="s">
        <v>833</v>
      </c>
      <c r="I27" s="20">
        <v>9.75</v>
      </c>
      <c r="J27" s="20"/>
      <c r="K27" s="20"/>
      <c r="L27" s="20"/>
      <c r="M27" s="20">
        <v>19.5</v>
      </c>
      <c r="N27" s="20">
        <v>47.8</v>
      </c>
      <c r="O27" s="18" t="s">
        <v>38</v>
      </c>
      <c r="P27" s="34"/>
      <c r="Q27" s="34"/>
      <c r="R27" s="34"/>
      <c r="S27" s="34"/>
      <c r="T27" s="43"/>
      <c r="U27" s="34"/>
      <c r="V27" s="34"/>
    </row>
    <row r="28" spans="1:22" ht="13.5">
      <c r="A28" s="22"/>
      <c r="B28" s="17">
        <v>24</v>
      </c>
      <c r="C28" s="20"/>
      <c r="D28" s="16"/>
      <c r="E28" s="20" t="s">
        <v>1631</v>
      </c>
      <c r="F28" s="20">
        <v>2.5</v>
      </c>
      <c r="G28" s="20" t="s">
        <v>35</v>
      </c>
      <c r="H28" s="22" t="s">
        <v>833</v>
      </c>
      <c r="I28" s="20">
        <v>9.75</v>
      </c>
      <c r="J28" s="20"/>
      <c r="K28" s="20"/>
      <c r="L28" s="20"/>
      <c r="M28" s="20"/>
      <c r="N28" s="20"/>
      <c r="O28" s="18" t="s">
        <v>38</v>
      </c>
      <c r="P28" s="34"/>
      <c r="Q28" s="34"/>
      <c r="R28" s="34"/>
      <c r="S28" s="34"/>
      <c r="T28" s="43"/>
      <c r="U28" s="36"/>
      <c r="V28" s="34"/>
    </row>
    <row r="29" spans="1:22" ht="13.5">
      <c r="A29" s="25">
        <v>11</v>
      </c>
      <c r="B29" s="17">
        <v>25</v>
      </c>
      <c r="C29" s="25" t="s">
        <v>1595</v>
      </c>
      <c r="D29" s="28" t="s">
        <v>3858</v>
      </c>
      <c r="E29" s="25" t="s">
        <v>1621</v>
      </c>
      <c r="F29" s="25">
        <v>0.34</v>
      </c>
      <c r="G29" s="25" t="s">
        <v>35</v>
      </c>
      <c r="H29" s="25" t="s">
        <v>1633</v>
      </c>
      <c r="I29" s="25">
        <v>2.05</v>
      </c>
      <c r="J29" s="25"/>
      <c r="K29" s="25"/>
      <c r="L29" s="25"/>
      <c r="M29" s="25">
        <v>1.75</v>
      </c>
      <c r="N29" s="25">
        <v>3.5</v>
      </c>
      <c r="O29" s="18" t="s">
        <v>38</v>
      </c>
      <c r="P29" s="35"/>
      <c r="Q29" s="35"/>
      <c r="R29" s="35"/>
      <c r="S29" s="35"/>
      <c r="T29" s="35"/>
      <c r="U29" s="35"/>
      <c r="V29" s="35"/>
    </row>
    <row r="30" spans="1:24" ht="13.5">
      <c r="A30" s="25">
        <v>12</v>
      </c>
      <c r="B30" s="22">
        <v>26</v>
      </c>
      <c r="C30" s="25" t="s">
        <v>1595</v>
      </c>
      <c r="D30" s="19" t="s">
        <v>1635</v>
      </c>
      <c r="E30" s="25" t="s">
        <v>1636</v>
      </c>
      <c r="F30" s="25">
        <v>2.49</v>
      </c>
      <c r="G30" s="25" t="s">
        <v>35</v>
      </c>
      <c r="H30" s="18" t="s">
        <v>1022</v>
      </c>
      <c r="I30" s="25">
        <v>9.75</v>
      </c>
      <c r="J30" s="25"/>
      <c r="K30" s="25"/>
      <c r="L30" s="25"/>
      <c r="M30" s="25">
        <v>15.16</v>
      </c>
      <c r="N30" s="25">
        <v>30.33</v>
      </c>
      <c r="O30" s="18" t="s">
        <v>38</v>
      </c>
      <c r="P30" s="35"/>
      <c r="Q30" s="35"/>
      <c r="R30" s="35"/>
      <c r="S30" s="35"/>
      <c r="T30" s="35"/>
      <c r="U30" s="35"/>
      <c r="V30" s="35"/>
      <c r="X30" s="46"/>
    </row>
    <row r="31" spans="1:24" ht="13.5">
      <c r="A31" s="25"/>
      <c r="B31" s="17">
        <v>27</v>
      </c>
      <c r="C31" s="25"/>
      <c r="D31" s="24"/>
      <c r="E31" s="25" t="s">
        <v>1636</v>
      </c>
      <c r="F31" s="25">
        <v>2.49</v>
      </c>
      <c r="G31" s="25" t="s">
        <v>35</v>
      </c>
      <c r="H31" s="18" t="s">
        <v>1022</v>
      </c>
      <c r="I31" s="25">
        <v>9.75</v>
      </c>
      <c r="J31" s="25"/>
      <c r="K31" s="25"/>
      <c r="L31" s="25"/>
      <c r="M31" s="25"/>
      <c r="N31" s="25"/>
      <c r="O31" s="18" t="s">
        <v>38</v>
      </c>
      <c r="P31" s="35"/>
      <c r="Q31" s="35"/>
      <c r="R31" s="35"/>
      <c r="S31" s="35"/>
      <c r="T31" s="35"/>
      <c r="U31" s="35"/>
      <c r="V31" s="35"/>
      <c r="X31" s="46"/>
    </row>
    <row r="32" spans="1:22" ht="13.5">
      <c r="A32" s="22">
        <v>13</v>
      </c>
      <c r="B32" s="17">
        <v>28</v>
      </c>
      <c r="C32" s="20" t="s">
        <v>1595</v>
      </c>
      <c r="D32" s="19" t="s">
        <v>3859</v>
      </c>
      <c r="E32" s="20" t="s">
        <v>1639</v>
      </c>
      <c r="F32" s="20">
        <v>4</v>
      </c>
      <c r="G32" s="20" t="s">
        <v>35</v>
      </c>
      <c r="H32" s="20" t="s">
        <v>1602</v>
      </c>
      <c r="I32" s="20">
        <v>13.5</v>
      </c>
      <c r="J32" s="20"/>
      <c r="K32" s="22"/>
      <c r="L32" s="20"/>
      <c r="M32" s="20">
        <v>54</v>
      </c>
      <c r="N32" s="20">
        <v>108</v>
      </c>
      <c r="O32" s="18" t="s">
        <v>38</v>
      </c>
      <c r="P32" s="34"/>
      <c r="Q32" s="34"/>
      <c r="R32" s="34"/>
      <c r="S32" s="34"/>
      <c r="T32" s="43"/>
      <c r="U32" s="43"/>
      <c r="V32" s="34"/>
    </row>
    <row r="33" spans="1:22" ht="13.5">
      <c r="A33" s="22"/>
      <c r="B33" s="22">
        <v>29</v>
      </c>
      <c r="C33" s="20"/>
      <c r="D33" s="16"/>
      <c r="E33" s="20" t="s">
        <v>1639</v>
      </c>
      <c r="F33" s="20">
        <v>4</v>
      </c>
      <c r="G33" s="20" t="s">
        <v>35</v>
      </c>
      <c r="H33" s="20" t="s">
        <v>1602</v>
      </c>
      <c r="I33" s="20">
        <v>13.5</v>
      </c>
      <c r="J33" s="20"/>
      <c r="K33" s="22"/>
      <c r="L33" s="20"/>
      <c r="M33" s="20"/>
      <c r="N33" s="20"/>
      <c r="O33" s="18" t="s">
        <v>38</v>
      </c>
      <c r="P33" s="34"/>
      <c r="Q33" s="34"/>
      <c r="R33" s="34"/>
      <c r="S33" s="34"/>
      <c r="T33" s="43"/>
      <c r="U33" s="43"/>
      <c r="V33" s="34"/>
    </row>
    <row r="34" spans="1:22" ht="13.5">
      <c r="A34" s="22"/>
      <c r="B34" s="17">
        <v>30</v>
      </c>
      <c r="C34" s="20"/>
      <c r="D34" s="16"/>
      <c r="E34" s="20" t="s">
        <v>1639</v>
      </c>
      <c r="F34" s="20">
        <v>4</v>
      </c>
      <c r="G34" s="20" t="s">
        <v>35</v>
      </c>
      <c r="H34" s="20" t="s">
        <v>1602</v>
      </c>
      <c r="I34" s="20">
        <v>13.5</v>
      </c>
      <c r="J34" s="20"/>
      <c r="K34" s="22"/>
      <c r="L34" s="20"/>
      <c r="M34" s="20"/>
      <c r="N34" s="20"/>
      <c r="O34" s="18" t="s">
        <v>38</v>
      </c>
      <c r="P34" s="34"/>
      <c r="Q34" s="34"/>
      <c r="R34" s="34"/>
      <c r="S34" s="34"/>
      <c r="T34" s="43"/>
      <c r="U34" s="43"/>
      <c r="V34" s="34"/>
    </row>
    <row r="35" spans="1:22" ht="36" customHeight="1">
      <c r="A35" s="22"/>
      <c r="B35" s="17">
        <v>31</v>
      </c>
      <c r="C35" s="20"/>
      <c r="D35" s="16"/>
      <c r="E35" s="20" t="s">
        <v>1639</v>
      </c>
      <c r="F35" s="20">
        <v>4</v>
      </c>
      <c r="G35" s="20" t="s">
        <v>35</v>
      </c>
      <c r="H35" s="20" t="s">
        <v>1602</v>
      </c>
      <c r="I35" s="20">
        <v>13.5</v>
      </c>
      <c r="J35" s="20"/>
      <c r="K35" s="22"/>
      <c r="L35" s="20"/>
      <c r="M35" s="20"/>
      <c r="N35" s="20"/>
      <c r="O35" s="18" t="s">
        <v>38</v>
      </c>
      <c r="P35" s="34"/>
      <c r="Q35" s="34"/>
      <c r="R35" s="34"/>
      <c r="S35" s="34"/>
      <c r="T35" s="43"/>
      <c r="U35" s="43"/>
      <c r="V35" s="34"/>
    </row>
    <row r="36" spans="1:24" ht="13.5">
      <c r="A36" s="17">
        <v>14</v>
      </c>
      <c r="B36" s="22">
        <v>32</v>
      </c>
      <c r="C36" s="25" t="s">
        <v>1595</v>
      </c>
      <c r="D36" s="28" t="s">
        <v>3860</v>
      </c>
      <c r="E36" s="25" t="s">
        <v>1641</v>
      </c>
      <c r="F36" s="25">
        <v>1.32</v>
      </c>
      <c r="G36" s="25" t="s">
        <v>35</v>
      </c>
      <c r="H36" s="25" t="s">
        <v>1602</v>
      </c>
      <c r="I36" s="25">
        <v>6.825</v>
      </c>
      <c r="J36" s="25"/>
      <c r="K36" s="25"/>
      <c r="L36" s="25"/>
      <c r="M36" s="25">
        <v>20.25</v>
      </c>
      <c r="N36" s="25">
        <v>40.5</v>
      </c>
      <c r="O36" s="18" t="s">
        <v>38</v>
      </c>
      <c r="P36" s="35"/>
      <c r="Q36" s="35"/>
      <c r="R36" s="35"/>
      <c r="S36" s="35"/>
      <c r="T36" s="35"/>
      <c r="U36" s="35"/>
      <c r="V36" s="35"/>
      <c r="X36" s="46"/>
    </row>
    <row r="37" spans="1:24" ht="24.75" customHeight="1">
      <c r="A37" s="17"/>
      <c r="B37" s="17">
        <v>33</v>
      </c>
      <c r="C37" s="25"/>
      <c r="D37" s="24"/>
      <c r="E37" s="25" t="s">
        <v>1641</v>
      </c>
      <c r="F37" s="25">
        <v>1.32</v>
      </c>
      <c r="G37" s="25" t="s">
        <v>35</v>
      </c>
      <c r="H37" s="25" t="s">
        <v>1602</v>
      </c>
      <c r="I37" s="25">
        <v>6.825</v>
      </c>
      <c r="J37" s="25"/>
      <c r="K37" s="25"/>
      <c r="L37" s="25"/>
      <c r="M37" s="25"/>
      <c r="N37" s="25"/>
      <c r="O37" s="18" t="s">
        <v>38</v>
      </c>
      <c r="P37" s="35"/>
      <c r="Q37" s="35"/>
      <c r="R37" s="35"/>
      <c r="S37" s="35"/>
      <c r="T37" s="35"/>
      <c r="U37" s="35"/>
      <c r="V37" s="35"/>
      <c r="X37" s="46"/>
    </row>
    <row r="38" spans="1:24" ht="13.5">
      <c r="A38" s="17"/>
      <c r="B38" s="17">
        <v>34</v>
      </c>
      <c r="C38" s="25"/>
      <c r="D38" s="24"/>
      <c r="E38" s="25" t="s">
        <v>1641</v>
      </c>
      <c r="F38" s="25">
        <v>1.32</v>
      </c>
      <c r="G38" s="25" t="s">
        <v>35</v>
      </c>
      <c r="H38" s="25" t="s">
        <v>1602</v>
      </c>
      <c r="I38" s="25">
        <v>6.825</v>
      </c>
      <c r="J38" s="25"/>
      <c r="K38" s="25"/>
      <c r="L38" s="25"/>
      <c r="M38" s="25"/>
      <c r="N38" s="25"/>
      <c r="O38" s="18" t="s">
        <v>38</v>
      </c>
      <c r="P38" s="35"/>
      <c r="Q38" s="35"/>
      <c r="R38" s="35"/>
      <c r="S38" s="35"/>
      <c r="T38" s="35"/>
      <c r="U38" s="35"/>
      <c r="V38" s="35"/>
      <c r="X38" s="46"/>
    </row>
    <row r="39" spans="1:22" ht="13.5">
      <c r="A39" s="17">
        <v>15</v>
      </c>
      <c r="B39" s="22">
        <v>35</v>
      </c>
      <c r="C39" s="20" t="s">
        <v>1595</v>
      </c>
      <c r="D39" s="19" t="s">
        <v>1643</v>
      </c>
      <c r="E39" s="20" t="s">
        <v>1644</v>
      </c>
      <c r="F39" s="20">
        <v>0.82</v>
      </c>
      <c r="G39" s="26" t="s">
        <v>69</v>
      </c>
      <c r="H39" s="20" t="s">
        <v>1625</v>
      </c>
      <c r="I39" s="20">
        <v>4.92</v>
      </c>
      <c r="J39" s="20"/>
      <c r="K39" s="20"/>
      <c r="L39" s="20"/>
      <c r="M39" s="20">
        <v>19.68</v>
      </c>
      <c r="N39" s="20">
        <v>98.4</v>
      </c>
      <c r="O39" s="18" t="s">
        <v>38</v>
      </c>
      <c r="P39" s="34"/>
      <c r="Q39" s="34"/>
      <c r="R39" s="34"/>
      <c r="S39" s="34"/>
      <c r="T39" s="34"/>
      <c r="U39" s="34"/>
      <c r="V39" s="34"/>
    </row>
    <row r="40" spans="1:22" ht="13.5">
      <c r="A40" s="22"/>
      <c r="B40" s="17">
        <v>36</v>
      </c>
      <c r="C40" s="20"/>
      <c r="D40" s="16"/>
      <c r="E40" s="20" t="s">
        <v>1644</v>
      </c>
      <c r="F40" s="20">
        <v>0.82</v>
      </c>
      <c r="G40" s="26" t="s">
        <v>69</v>
      </c>
      <c r="H40" s="20" t="s">
        <v>1625</v>
      </c>
      <c r="I40" s="20">
        <v>4.92</v>
      </c>
      <c r="J40" s="20"/>
      <c r="K40" s="20"/>
      <c r="L40" s="20"/>
      <c r="M40" s="20"/>
      <c r="N40" s="20"/>
      <c r="O40" s="18" t="s">
        <v>38</v>
      </c>
      <c r="P40" s="34"/>
      <c r="Q40" s="34"/>
      <c r="R40" s="34"/>
      <c r="S40" s="34"/>
      <c r="T40" s="34"/>
      <c r="U40" s="34"/>
      <c r="V40" s="34"/>
    </row>
    <row r="41" spans="1:22" ht="13.5">
      <c r="A41" s="22"/>
      <c r="B41" s="17">
        <v>37</v>
      </c>
      <c r="C41" s="20"/>
      <c r="D41" s="16"/>
      <c r="E41" s="20" t="s">
        <v>1644</v>
      </c>
      <c r="F41" s="20">
        <v>0.82</v>
      </c>
      <c r="G41" s="26" t="s">
        <v>69</v>
      </c>
      <c r="H41" s="20" t="s">
        <v>1625</v>
      </c>
      <c r="I41" s="20">
        <v>4.92</v>
      </c>
      <c r="J41" s="20"/>
      <c r="K41" s="20"/>
      <c r="L41" s="20"/>
      <c r="M41" s="20"/>
      <c r="N41" s="20"/>
      <c r="O41" s="18" t="s">
        <v>38</v>
      </c>
      <c r="P41" s="34"/>
      <c r="Q41" s="34"/>
      <c r="R41" s="34"/>
      <c r="S41" s="34"/>
      <c r="T41" s="34"/>
      <c r="U41" s="34"/>
      <c r="V41" s="34"/>
    </row>
    <row r="42" spans="1:22" ht="13.5">
      <c r="A42" s="22"/>
      <c r="B42" s="22">
        <v>38</v>
      </c>
      <c r="C42" s="20"/>
      <c r="D42" s="16"/>
      <c r="E42" s="20" t="s">
        <v>1644</v>
      </c>
      <c r="F42" s="20">
        <v>0.82</v>
      </c>
      <c r="G42" s="26" t="s">
        <v>69</v>
      </c>
      <c r="H42" s="20" t="s">
        <v>1625</v>
      </c>
      <c r="I42" s="20">
        <v>4.92</v>
      </c>
      <c r="J42" s="20"/>
      <c r="K42" s="20"/>
      <c r="L42" s="20"/>
      <c r="M42" s="20"/>
      <c r="N42" s="20"/>
      <c r="O42" s="18" t="s">
        <v>38</v>
      </c>
      <c r="P42" s="34"/>
      <c r="Q42" s="34"/>
      <c r="R42" s="34"/>
      <c r="S42" s="34"/>
      <c r="T42" s="34"/>
      <c r="U42" s="34"/>
      <c r="V42" s="34"/>
    </row>
    <row r="43" spans="1:22" ht="13.5">
      <c r="A43" s="22">
        <v>16</v>
      </c>
      <c r="B43" s="17">
        <v>39</v>
      </c>
      <c r="C43" s="20" t="s">
        <v>1595</v>
      </c>
      <c r="D43" s="19" t="s">
        <v>1646</v>
      </c>
      <c r="E43" s="20" t="s">
        <v>1647</v>
      </c>
      <c r="F43" s="20">
        <v>0.86</v>
      </c>
      <c r="G43" s="20" t="s">
        <v>35</v>
      </c>
      <c r="H43" s="20" t="s">
        <v>1648</v>
      </c>
      <c r="I43" s="20">
        <v>5.16</v>
      </c>
      <c r="J43" s="20"/>
      <c r="K43" s="20"/>
      <c r="L43" s="20"/>
      <c r="M43" s="20">
        <v>11.51</v>
      </c>
      <c r="N43" s="20">
        <v>30.6</v>
      </c>
      <c r="O43" s="18" t="s">
        <v>38</v>
      </c>
      <c r="P43" s="34"/>
      <c r="Q43" s="34"/>
      <c r="R43" s="34"/>
      <c r="S43" s="34"/>
      <c r="T43" s="34"/>
      <c r="U43" s="34"/>
      <c r="V43" s="34"/>
    </row>
    <row r="44" spans="1:22" ht="13.5">
      <c r="A44" s="22"/>
      <c r="B44" s="17">
        <v>40</v>
      </c>
      <c r="C44" s="20"/>
      <c r="D44" s="24"/>
      <c r="E44" s="20" t="s">
        <v>1649</v>
      </c>
      <c r="F44" s="20">
        <v>1.14</v>
      </c>
      <c r="G44" s="20" t="s">
        <v>35</v>
      </c>
      <c r="H44" s="20" t="s">
        <v>1648</v>
      </c>
      <c r="I44" s="20">
        <v>6.35</v>
      </c>
      <c r="J44" s="20"/>
      <c r="K44" s="20"/>
      <c r="L44" s="20"/>
      <c r="M44" s="20"/>
      <c r="N44" s="20"/>
      <c r="O44" s="18" t="s">
        <v>38</v>
      </c>
      <c r="P44" s="34"/>
      <c r="Q44" s="34"/>
      <c r="R44" s="36"/>
      <c r="S44" s="36"/>
      <c r="T44" s="34"/>
      <c r="U44" s="34"/>
      <c r="V44" s="36"/>
    </row>
    <row r="45" spans="1:22" ht="13.5">
      <c r="A45" s="17">
        <v>17</v>
      </c>
      <c r="B45" s="22">
        <v>41</v>
      </c>
      <c r="C45" s="18" t="s">
        <v>1595</v>
      </c>
      <c r="D45" s="19" t="s">
        <v>1650</v>
      </c>
      <c r="E45" s="20" t="s">
        <v>1651</v>
      </c>
      <c r="F45" s="20">
        <v>0.68</v>
      </c>
      <c r="G45" s="20" t="s">
        <v>69</v>
      </c>
      <c r="H45" s="20" t="s">
        <v>921</v>
      </c>
      <c r="I45" s="20">
        <v>4.1</v>
      </c>
      <c r="J45" s="20"/>
      <c r="K45" s="33"/>
      <c r="L45" s="33"/>
      <c r="M45" s="33">
        <v>12.24</v>
      </c>
      <c r="N45" s="33">
        <v>54.89</v>
      </c>
      <c r="O45" s="22" t="s">
        <v>38</v>
      </c>
      <c r="P45" s="36"/>
      <c r="Q45" s="34"/>
      <c r="R45" s="36"/>
      <c r="S45" s="36"/>
      <c r="T45" s="34"/>
      <c r="U45" s="36"/>
      <c r="V45" s="36"/>
    </row>
    <row r="46" spans="1:22" ht="13.5">
      <c r="A46" s="22"/>
      <c r="B46" s="17">
        <v>42</v>
      </c>
      <c r="C46" s="22"/>
      <c r="D46" s="24"/>
      <c r="E46" s="20" t="s">
        <v>1651</v>
      </c>
      <c r="F46" s="20">
        <v>0.68</v>
      </c>
      <c r="G46" s="20" t="s">
        <v>69</v>
      </c>
      <c r="H46" s="20" t="s">
        <v>921</v>
      </c>
      <c r="I46" s="20">
        <v>4.1</v>
      </c>
      <c r="J46" s="20"/>
      <c r="K46" s="22"/>
      <c r="L46" s="22"/>
      <c r="M46" s="22"/>
      <c r="N46" s="22"/>
      <c r="O46" s="22" t="s">
        <v>38</v>
      </c>
      <c r="P46" s="36"/>
      <c r="Q46" s="34"/>
      <c r="R46" s="36"/>
      <c r="S46" s="36"/>
      <c r="T46" s="34"/>
      <c r="U46" s="36"/>
      <c r="V46" s="36"/>
    </row>
    <row r="47" spans="1:22" ht="13.5">
      <c r="A47" s="22"/>
      <c r="B47" s="17">
        <v>43</v>
      </c>
      <c r="C47" s="22"/>
      <c r="D47" s="24"/>
      <c r="E47" s="25" t="s">
        <v>1651</v>
      </c>
      <c r="F47" s="25">
        <v>0.68</v>
      </c>
      <c r="G47" s="25" t="s">
        <v>1654</v>
      </c>
      <c r="H47" s="25" t="s">
        <v>921</v>
      </c>
      <c r="I47" s="25">
        <v>4.1</v>
      </c>
      <c r="J47" s="20"/>
      <c r="K47" s="22"/>
      <c r="L47" s="22"/>
      <c r="M47" s="22"/>
      <c r="N47" s="22"/>
      <c r="O47" s="22" t="s">
        <v>38</v>
      </c>
      <c r="P47" s="37"/>
      <c r="Q47" s="37"/>
      <c r="R47" s="48"/>
      <c r="S47" s="48"/>
      <c r="T47" s="48"/>
      <c r="U47" s="48"/>
      <c r="V47" s="32"/>
    </row>
    <row r="48" spans="1:24" ht="13.5">
      <c r="A48" s="17">
        <v>18</v>
      </c>
      <c r="B48" s="22">
        <v>44</v>
      </c>
      <c r="C48" s="25" t="s">
        <v>1595</v>
      </c>
      <c r="D48" s="25" t="s">
        <v>1655</v>
      </c>
      <c r="E48" s="25" t="s">
        <v>637</v>
      </c>
      <c r="F48" s="21">
        <v>6</v>
      </c>
      <c r="G48" s="25" t="s">
        <v>35</v>
      </c>
      <c r="H48" s="21" t="s">
        <v>1656</v>
      </c>
      <c r="I48" s="21">
        <v>16.5</v>
      </c>
      <c r="J48" s="25"/>
      <c r="K48" s="33"/>
      <c r="L48" s="33"/>
      <c r="M48" s="33">
        <v>40.13</v>
      </c>
      <c r="N48" s="33">
        <v>80.27</v>
      </c>
      <c r="O48" s="18" t="s">
        <v>38</v>
      </c>
      <c r="P48" s="38"/>
      <c r="Q48" s="35"/>
      <c r="R48" s="47"/>
      <c r="S48" s="47"/>
      <c r="T48" s="47"/>
      <c r="U48" s="35"/>
      <c r="V48" s="38"/>
      <c r="X48" s="46"/>
    </row>
    <row r="49" spans="1:24" ht="13.5">
      <c r="A49" s="17"/>
      <c r="B49" s="17">
        <v>45</v>
      </c>
      <c r="C49" s="25"/>
      <c r="D49" s="25"/>
      <c r="E49" s="25" t="s">
        <v>637</v>
      </c>
      <c r="F49" s="21">
        <v>6</v>
      </c>
      <c r="G49" s="25" t="s">
        <v>35</v>
      </c>
      <c r="H49" s="21" t="s">
        <v>1656</v>
      </c>
      <c r="I49" s="21">
        <v>16.5</v>
      </c>
      <c r="J49" s="25"/>
      <c r="K49" s="33"/>
      <c r="L49" s="33"/>
      <c r="M49" s="33"/>
      <c r="N49" s="33"/>
      <c r="O49" s="18" t="s">
        <v>38</v>
      </c>
      <c r="P49" s="38"/>
      <c r="Q49" s="35"/>
      <c r="R49" s="47"/>
      <c r="S49" s="47"/>
      <c r="T49" s="47"/>
      <c r="U49" s="35"/>
      <c r="V49" s="38"/>
      <c r="X49" s="46"/>
    </row>
    <row r="50" spans="1:24" ht="13.5">
      <c r="A50" s="17"/>
      <c r="B50" s="17">
        <v>46</v>
      </c>
      <c r="C50" s="25"/>
      <c r="D50" s="25"/>
      <c r="E50" s="25" t="s">
        <v>637</v>
      </c>
      <c r="F50" s="21">
        <v>4</v>
      </c>
      <c r="G50" s="25" t="s">
        <v>35</v>
      </c>
      <c r="H50" s="21" t="s">
        <v>1656</v>
      </c>
      <c r="I50" s="21">
        <v>13.5</v>
      </c>
      <c r="J50" s="25"/>
      <c r="K50" s="33"/>
      <c r="L50" s="33"/>
      <c r="M50" s="33"/>
      <c r="N50" s="33"/>
      <c r="O50" s="18" t="s">
        <v>38</v>
      </c>
      <c r="P50" s="38"/>
      <c r="Q50" s="35"/>
      <c r="R50" s="47"/>
      <c r="S50" s="47"/>
      <c r="T50" s="47"/>
      <c r="U50" s="47"/>
      <c r="V50" s="38"/>
      <c r="X50" s="46"/>
    </row>
    <row r="51" spans="1:22" ht="13.5">
      <c r="A51" s="17">
        <v>19</v>
      </c>
      <c r="B51" s="22">
        <v>47</v>
      </c>
      <c r="C51" s="20" t="s">
        <v>1595</v>
      </c>
      <c r="D51" s="29" t="s">
        <v>3861</v>
      </c>
      <c r="E51" s="20" t="s">
        <v>1659</v>
      </c>
      <c r="F51" s="22">
        <v>0.8</v>
      </c>
      <c r="G51" s="20" t="s">
        <v>35</v>
      </c>
      <c r="H51" s="22" t="s">
        <v>1660</v>
      </c>
      <c r="I51" s="22">
        <v>4.8</v>
      </c>
      <c r="J51" s="20"/>
      <c r="K51" s="20"/>
      <c r="L51" s="20"/>
      <c r="M51" s="20">
        <v>9.6</v>
      </c>
      <c r="N51" s="20">
        <v>31.98</v>
      </c>
      <c r="O51" s="22" t="s">
        <v>38</v>
      </c>
      <c r="P51" s="36"/>
      <c r="Q51" s="34"/>
      <c r="R51" s="36"/>
      <c r="S51" s="36"/>
      <c r="T51" s="43"/>
      <c r="U51" s="43"/>
      <c r="V51" s="36"/>
    </row>
    <row r="52" spans="1:22" ht="13.5">
      <c r="A52" s="22"/>
      <c r="B52" s="17">
        <v>48</v>
      </c>
      <c r="C52" s="20"/>
      <c r="D52" s="24"/>
      <c r="E52" s="20" t="s">
        <v>1659</v>
      </c>
      <c r="F52" s="22">
        <v>0.8</v>
      </c>
      <c r="G52" s="20" t="s">
        <v>35</v>
      </c>
      <c r="H52" s="22" t="s">
        <v>1660</v>
      </c>
      <c r="I52" s="22">
        <v>4.8</v>
      </c>
      <c r="J52" s="20"/>
      <c r="K52" s="20"/>
      <c r="L52" s="20"/>
      <c r="M52" s="20"/>
      <c r="N52" s="20"/>
      <c r="O52" s="22" t="s">
        <v>38</v>
      </c>
      <c r="P52" s="36"/>
      <c r="Q52" s="34"/>
      <c r="R52" s="36"/>
      <c r="S52" s="36"/>
      <c r="T52" s="43"/>
      <c r="U52" s="43"/>
      <c r="V52" s="36"/>
    </row>
    <row r="53" spans="1:22" ht="13.5">
      <c r="A53" s="22">
        <v>20</v>
      </c>
      <c r="B53" s="17">
        <v>49</v>
      </c>
      <c r="C53" s="22" t="s">
        <v>1595</v>
      </c>
      <c r="D53" s="20" t="s">
        <v>3862</v>
      </c>
      <c r="E53" s="20" t="s">
        <v>1662</v>
      </c>
      <c r="F53" s="22">
        <v>0.33</v>
      </c>
      <c r="G53" s="20" t="s">
        <v>69</v>
      </c>
      <c r="H53" s="22" t="s">
        <v>1125</v>
      </c>
      <c r="I53" s="22">
        <v>1.98</v>
      </c>
      <c r="J53" s="20"/>
      <c r="K53" s="20"/>
      <c r="L53" s="20"/>
      <c r="M53" s="33">
        <v>17.82</v>
      </c>
      <c r="N53" s="33">
        <v>189.65</v>
      </c>
      <c r="O53" s="18" t="s">
        <v>218</v>
      </c>
      <c r="P53" s="32"/>
      <c r="Q53" s="32"/>
      <c r="R53" s="32"/>
      <c r="S53" s="32"/>
      <c r="T53" s="34"/>
      <c r="U53" s="32"/>
      <c r="V53" s="32"/>
    </row>
    <row r="54" spans="1:22" ht="13.5">
      <c r="A54" s="22"/>
      <c r="B54" s="22">
        <v>50</v>
      </c>
      <c r="C54" s="22"/>
      <c r="D54" s="20"/>
      <c r="E54" s="20" t="s">
        <v>1662</v>
      </c>
      <c r="F54" s="22">
        <v>0.33</v>
      </c>
      <c r="G54" s="20" t="s">
        <v>69</v>
      </c>
      <c r="H54" s="22" t="s">
        <v>1125</v>
      </c>
      <c r="I54" s="22">
        <v>1.98</v>
      </c>
      <c r="J54" s="20"/>
      <c r="K54" s="20"/>
      <c r="L54" s="20"/>
      <c r="M54" s="33"/>
      <c r="N54" s="33"/>
      <c r="O54" s="22"/>
      <c r="P54" s="36"/>
      <c r="Q54" s="36"/>
      <c r="R54" s="36"/>
      <c r="S54" s="36"/>
      <c r="T54" s="34"/>
      <c r="U54" s="36"/>
      <c r="V54" s="36"/>
    </row>
    <row r="55" spans="1:22" ht="13.5">
      <c r="A55" s="22"/>
      <c r="B55" s="22">
        <v>51</v>
      </c>
      <c r="C55" s="22"/>
      <c r="D55" s="20"/>
      <c r="E55" s="20" t="s">
        <v>1662</v>
      </c>
      <c r="F55" s="22">
        <v>0.33</v>
      </c>
      <c r="G55" s="20" t="s">
        <v>69</v>
      </c>
      <c r="H55" s="22" t="s">
        <v>1125</v>
      </c>
      <c r="I55" s="22">
        <v>1.98</v>
      </c>
      <c r="J55" s="20"/>
      <c r="K55" s="20"/>
      <c r="L55" s="20"/>
      <c r="M55" s="33"/>
      <c r="N55" s="33"/>
      <c r="O55" s="18" t="s">
        <v>218</v>
      </c>
      <c r="P55" s="36"/>
      <c r="Q55" s="36"/>
      <c r="R55" s="36"/>
      <c r="S55" s="36"/>
      <c r="T55" s="34"/>
      <c r="U55" s="36"/>
      <c r="V55" s="36"/>
    </row>
    <row r="56" spans="1:22" ht="13.5">
      <c r="A56" s="22"/>
      <c r="B56" s="17">
        <v>52</v>
      </c>
      <c r="C56" s="22"/>
      <c r="D56" s="20"/>
      <c r="E56" s="20" t="s">
        <v>1663</v>
      </c>
      <c r="F56" s="22">
        <v>0.99</v>
      </c>
      <c r="G56" s="20" t="s">
        <v>69</v>
      </c>
      <c r="H56" s="22" t="s">
        <v>1125</v>
      </c>
      <c r="I56" s="22">
        <v>6</v>
      </c>
      <c r="J56" s="20"/>
      <c r="K56" s="20"/>
      <c r="L56" s="20"/>
      <c r="M56" s="33"/>
      <c r="N56" s="33"/>
      <c r="O56" s="22"/>
      <c r="P56" s="36"/>
      <c r="Q56" s="36"/>
      <c r="R56" s="36"/>
      <c r="S56" s="36"/>
      <c r="T56" s="34"/>
      <c r="U56" s="36"/>
      <c r="V56" s="36"/>
    </row>
    <row r="57" spans="1:22" ht="13.5">
      <c r="A57" s="22"/>
      <c r="B57" s="17">
        <v>53</v>
      </c>
      <c r="C57" s="22"/>
      <c r="D57" s="20"/>
      <c r="E57" s="20" t="s">
        <v>1663</v>
      </c>
      <c r="F57" s="22">
        <v>0.99</v>
      </c>
      <c r="G57" s="20" t="s">
        <v>69</v>
      </c>
      <c r="H57" s="22" t="s">
        <v>1125</v>
      </c>
      <c r="I57" s="22">
        <v>6</v>
      </c>
      <c r="J57" s="20"/>
      <c r="K57" s="20"/>
      <c r="L57" s="20"/>
      <c r="M57" s="33"/>
      <c r="N57" s="33"/>
      <c r="O57" s="22" t="s">
        <v>218</v>
      </c>
      <c r="P57" s="36"/>
      <c r="Q57" s="36"/>
      <c r="R57" s="36"/>
      <c r="S57" s="36"/>
      <c r="T57" s="34"/>
      <c r="U57" s="36"/>
      <c r="V57" s="36"/>
    </row>
    <row r="58" spans="1:22" ht="13.5">
      <c r="A58" s="22">
        <v>21</v>
      </c>
      <c r="B58" s="22">
        <v>54</v>
      </c>
      <c r="C58" s="20" t="s">
        <v>1595</v>
      </c>
      <c r="D58" s="20" t="s">
        <v>1664</v>
      </c>
      <c r="E58" s="22" t="s">
        <v>115</v>
      </c>
      <c r="F58" s="22">
        <v>0.92</v>
      </c>
      <c r="G58" s="20" t="s">
        <v>69</v>
      </c>
      <c r="H58" s="30" t="s">
        <v>971</v>
      </c>
      <c r="I58" s="22">
        <v>5.58</v>
      </c>
      <c r="J58" s="20"/>
      <c r="K58" s="20"/>
      <c r="L58" s="33"/>
      <c r="M58" s="33">
        <v>11.04</v>
      </c>
      <c r="N58" s="33">
        <v>38.5</v>
      </c>
      <c r="O58" s="22" t="s">
        <v>38</v>
      </c>
      <c r="P58" s="36"/>
      <c r="Q58" s="36"/>
      <c r="R58" s="36"/>
      <c r="S58" s="36"/>
      <c r="T58" s="43"/>
      <c r="U58" s="36"/>
      <c r="V58" s="34"/>
    </row>
    <row r="59" spans="1:22" ht="13.5">
      <c r="A59" s="22"/>
      <c r="B59" s="22">
        <v>55</v>
      </c>
      <c r="C59" s="20"/>
      <c r="D59" s="20"/>
      <c r="E59" s="22" t="s">
        <v>115</v>
      </c>
      <c r="F59" s="22">
        <v>0.92</v>
      </c>
      <c r="G59" s="20" t="s">
        <v>69</v>
      </c>
      <c r="H59" s="31"/>
      <c r="I59" s="22">
        <v>5.58</v>
      </c>
      <c r="J59" s="20"/>
      <c r="K59" s="20"/>
      <c r="L59" s="22"/>
      <c r="M59" s="22"/>
      <c r="N59" s="22"/>
      <c r="O59" s="22" t="s">
        <v>38</v>
      </c>
      <c r="P59" s="36"/>
      <c r="Q59" s="36"/>
      <c r="R59" s="36"/>
      <c r="S59" s="36"/>
      <c r="T59" s="43"/>
      <c r="U59" s="36"/>
      <c r="V59" s="34"/>
    </row>
    <row r="60" spans="1:22" ht="13.5">
      <c r="A60" s="17">
        <v>22</v>
      </c>
      <c r="B60" s="17">
        <v>56</v>
      </c>
      <c r="C60" s="20" t="s">
        <v>1595</v>
      </c>
      <c r="D60" s="19" t="s">
        <v>1665</v>
      </c>
      <c r="E60" s="18" t="s">
        <v>1666</v>
      </c>
      <c r="F60" s="22">
        <v>2.48</v>
      </c>
      <c r="G60" s="20" t="s">
        <v>35</v>
      </c>
      <c r="H60" s="22" t="s">
        <v>1667</v>
      </c>
      <c r="I60" s="22">
        <v>9.725</v>
      </c>
      <c r="J60" s="20"/>
      <c r="K60" s="22"/>
      <c r="L60" s="22"/>
      <c r="M60" s="33">
        <v>26.5</v>
      </c>
      <c r="N60" s="33">
        <v>53</v>
      </c>
      <c r="O60" s="22" t="s">
        <v>38</v>
      </c>
      <c r="P60" s="36"/>
      <c r="Q60" s="36"/>
      <c r="R60" s="36"/>
      <c r="S60" s="36"/>
      <c r="T60" s="43"/>
      <c r="U60" s="32"/>
      <c r="V60" s="36"/>
    </row>
    <row r="61" spans="1:22" ht="13.5">
      <c r="A61" s="17"/>
      <c r="B61" s="17">
        <v>57</v>
      </c>
      <c r="C61" s="20"/>
      <c r="D61" s="24"/>
      <c r="E61" s="18" t="s">
        <v>1666</v>
      </c>
      <c r="F61" s="22">
        <v>2.48</v>
      </c>
      <c r="G61" s="20" t="s">
        <v>35</v>
      </c>
      <c r="H61" s="22" t="s">
        <v>1667</v>
      </c>
      <c r="I61" s="22">
        <v>9.725</v>
      </c>
      <c r="J61" s="20"/>
      <c r="K61" s="22"/>
      <c r="L61" s="22"/>
      <c r="M61" s="33"/>
      <c r="N61" s="33"/>
      <c r="O61" s="22" t="s">
        <v>38</v>
      </c>
      <c r="P61" s="36"/>
      <c r="Q61" s="36"/>
      <c r="R61" s="36"/>
      <c r="S61" s="36"/>
      <c r="T61" s="43"/>
      <c r="U61" s="32"/>
      <c r="V61" s="36"/>
    </row>
    <row r="62" spans="1:22" ht="13.5">
      <c r="A62" s="17"/>
      <c r="B62" s="22">
        <v>58</v>
      </c>
      <c r="C62" s="20"/>
      <c r="D62" s="24"/>
      <c r="E62" s="18" t="s">
        <v>1668</v>
      </c>
      <c r="F62" s="22">
        <v>1.65</v>
      </c>
      <c r="G62" s="20" t="s">
        <v>35</v>
      </c>
      <c r="H62" s="22" t="s">
        <v>1667</v>
      </c>
      <c r="I62" s="22">
        <v>7.65</v>
      </c>
      <c r="J62" s="20"/>
      <c r="K62" s="22"/>
      <c r="L62" s="22"/>
      <c r="M62" s="33"/>
      <c r="N62" s="33"/>
      <c r="O62" s="22" t="s">
        <v>38</v>
      </c>
      <c r="P62" s="36"/>
      <c r="Q62" s="36"/>
      <c r="R62" s="36"/>
      <c r="S62" s="36"/>
      <c r="T62" s="43"/>
      <c r="U62" s="32"/>
      <c r="V62" s="36"/>
    </row>
    <row r="63" spans="1:22" ht="13.5">
      <c r="A63" s="17">
        <v>23</v>
      </c>
      <c r="B63" s="22">
        <v>59</v>
      </c>
      <c r="C63" s="20" t="s">
        <v>1595</v>
      </c>
      <c r="D63" s="19" t="s">
        <v>1669</v>
      </c>
      <c r="E63" s="18" t="s">
        <v>1670</v>
      </c>
      <c r="F63" s="22">
        <v>0.83</v>
      </c>
      <c r="G63" s="20" t="s">
        <v>35</v>
      </c>
      <c r="H63" s="22" t="s">
        <v>1671</v>
      </c>
      <c r="I63" s="22">
        <f>6*F63</f>
        <v>4.9799999999999995</v>
      </c>
      <c r="J63" s="20"/>
      <c r="K63" s="22"/>
      <c r="L63" s="22"/>
      <c r="M63" s="22">
        <v>9.96</v>
      </c>
      <c r="N63" s="22">
        <v>42.76</v>
      </c>
      <c r="O63" s="22" t="s">
        <v>38</v>
      </c>
      <c r="P63" s="36"/>
      <c r="Q63" s="36"/>
      <c r="R63" s="36"/>
      <c r="S63" s="36"/>
      <c r="T63" s="43"/>
      <c r="U63" s="32"/>
      <c r="V63" s="36"/>
    </row>
    <row r="64" spans="1:22" ht="13.5">
      <c r="A64" s="17"/>
      <c r="B64" s="17">
        <v>60</v>
      </c>
      <c r="C64" s="20"/>
      <c r="D64" s="24"/>
      <c r="E64" s="18" t="s">
        <v>1670</v>
      </c>
      <c r="F64" s="22">
        <v>0.83</v>
      </c>
      <c r="G64" s="20" t="s">
        <v>35</v>
      </c>
      <c r="H64" s="22" t="s">
        <v>1671</v>
      </c>
      <c r="I64" s="22">
        <f>6*F64</f>
        <v>4.9799999999999995</v>
      </c>
      <c r="J64" s="20"/>
      <c r="K64" s="22"/>
      <c r="L64" s="22"/>
      <c r="M64" s="22"/>
      <c r="N64" s="22"/>
      <c r="O64" s="22" t="s">
        <v>38</v>
      </c>
      <c r="P64" s="36"/>
      <c r="Q64" s="36"/>
      <c r="R64" s="36"/>
      <c r="S64" s="36"/>
      <c r="T64" s="43"/>
      <c r="U64" s="43"/>
      <c r="V64" s="36"/>
    </row>
    <row r="65" spans="1:22" ht="13.5">
      <c r="A65" s="17">
        <v>24</v>
      </c>
      <c r="B65" s="17">
        <v>61</v>
      </c>
      <c r="C65" s="20" t="s">
        <v>1595</v>
      </c>
      <c r="D65" s="19" t="s">
        <v>1673</v>
      </c>
      <c r="E65" s="18" t="s">
        <v>1674</v>
      </c>
      <c r="F65" s="22">
        <v>2.42</v>
      </c>
      <c r="G65" s="20" t="s">
        <v>35</v>
      </c>
      <c r="H65" s="22" t="s">
        <v>1675</v>
      </c>
      <c r="I65" s="22">
        <v>9.575</v>
      </c>
      <c r="J65" s="20"/>
      <c r="K65" s="20"/>
      <c r="L65" s="20"/>
      <c r="M65" s="33">
        <v>28.65</v>
      </c>
      <c r="N65" s="33">
        <v>62</v>
      </c>
      <c r="O65" s="22" t="s">
        <v>38</v>
      </c>
      <c r="P65" s="36"/>
      <c r="Q65" s="36"/>
      <c r="R65" s="36"/>
      <c r="S65" s="36"/>
      <c r="T65" s="43"/>
      <c r="U65" s="32"/>
      <c r="V65" s="36"/>
    </row>
    <row r="66" spans="1:22" ht="13.5">
      <c r="A66" s="17"/>
      <c r="B66" s="22">
        <v>62</v>
      </c>
      <c r="C66" s="20"/>
      <c r="D66" s="24"/>
      <c r="E66" s="18" t="s">
        <v>1674</v>
      </c>
      <c r="F66" s="22">
        <v>2.42</v>
      </c>
      <c r="G66" s="20" t="s">
        <v>35</v>
      </c>
      <c r="H66" s="22" t="s">
        <v>1675</v>
      </c>
      <c r="I66" s="22">
        <v>9.575</v>
      </c>
      <c r="J66" s="33"/>
      <c r="K66" s="33"/>
      <c r="L66" s="33"/>
      <c r="M66" s="33"/>
      <c r="N66" s="33"/>
      <c r="O66" s="22" t="s">
        <v>38</v>
      </c>
      <c r="P66" s="36"/>
      <c r="Q66" s="36"/>
      <c r="R66" s="36"/>
      <c r="S66" s="36"/>
      <c r="T66" s="43"/>
      <c r="U66" s="32"/>
      <c r="V66" s="36"/>
    </row>
    <row r="67" spans="1:22" ht="13.5">
      <c r="A67" s="17"/>
      <c r="B67" s="22">
        <v>63</v>
      </c>
      <c r="C67" s="20"/>
      <c r="D67" s="24"/>
      <c r="E67" s="18" t="s">
        <v>1674</v>
      </c>
      <c r="F67" s="22">
        <v>2.42</v>
      </c>
      <c r="G67" s="20" t="s">
        <v>35</v>
      </c>
      <c r="H67" s="22" t="s">
        <v>1675</v>
      </c>
      <c r="I67" s="22">
        <v>9.575</v>
      </c>
      <c r="J67" s="20"/>
      <c r="K67" s="20"/>
      <c r="L67" s="20"/>
      <c r="M67" s="33"/>
      <c r="N67" s="33"/>
      <c r="O67" s="22" t="s">
        <v>38</v>
      </c>
      <c r="P67" s="36"/>
      <c r="Q67" s="36"/>
      <c r="R67" s="36"/>
      <c r="S67" s="36"/>
      <c r="T67" s="43"/>
      <c r="U67" s="32"/>
      <c r="V67" s="36"/>
    </row>
    <row r="68" spans="1:22" ht="13.5">
      <c r="A68" s="17">
        <v>25</v>
      </c>
      <c r="B68" s="17">
        <v>64</v>
      </c>
      <c r="C68" s="20" t="s">
        <v>1595</v>
      </c>
      <c r="D68" s="25" t="s">
        <v>1676</v>
      </c>
      <c r="E68" s="20" t="s">
        <v>1677</v>
      </c>
      <c r="F68" s="22">
        <v>0.08</v>
      </c>
      <c r="G68" s="20" t="s">
        <v>35</v>
      </c>
      <c r="H68" s="22" t="s">
        <v>1558</v>
      </c>
      <c r="I68" s="22">
        <v>0.516</v>
      </c>
      <c r="J68" s="20"/>
      <c r="K68" s="20"/>
      <c r="L68" s="20"/>
      <c r="M68" s="65">
        <v>1</v>
      </c>
      <c r="N68" s="49">
        <v>2</v>
      </c>
      <c r="O68" s="22" t="s">
        <v>38</v>
      </c>
      <c r="P68" s="36"/>
      <c r="Q68" s="34"/>
      <c r="R68" s="36"/>
      <c r="S68" s="36"/>
      <c r="T68" s="43"/>
      <c r="U68" s="32"/>
      <c r="V68" s="36"/>
    </row>
    <row r="69" spans="1:22" ht="27">
      <c r="A69" s="17">
        <v>26</v>
      </c>
      <c r="B69" s="17">
        <v>65</v>
      </c>
      <c r="C69" s="20" t="s">
        <v>1595</v>
      </c>
      <c r="D69" s="19" t="s">
        <v>1679</v>
      </c>
      <c r="E69" s="20" t="s">
        <v>1680</v>
      </c>
      <c r="F69" s="49">
        <v>2</v>
      </c>
      <c r="G69" s="20" t="s">
        <v>1698</v>
      </c>
      <c r="H69" s="22" t="s">
        <v>194</v>
      </c>
      <c r="I69" s="22">
        <v>8.5</v>
      </c>
      <c r="J69" s="20"/>
      <c r="K69" s="20"/>
      <c r="L69" s="20"/>
      <c r="M69" s="33">
        <v>17</v>
      </c>
      <c r="N69" s="33">
        <v>91.7</v>
      </c>
      <c r="O69" s="22" t="s">
        <v>1681</v>
      </c>
      <c r="P69" s="36"/>
      <c r="Q69" s="36"/>
      <c r="R69" s="36"/>
      <c r="S69" s="36"/>
      <c r="T69" s="43"/>
      <c r="U69" s="34"/>
      <c r="V69" s="36"/>
    </row>
    <row r="70" spans="1:22" ht="69" customHeight="1">
      <c r="A70" s="17"/>
      <c r="B70" s="22">
        <v>66</v>
      </c>
      <c r="C70" s="20"/>
      <c r="D70" s="24"/>
      <c r="E70" s="20" t="s">
        <v>1680</v>
      </c>
      <c r="F70" s="49">
        <v>2</v>
      </c>
      <c r="G70" s="20" t="s">
        <v>1698</v>
      </c>
      <c r="H70" s="22" t="s">
        <v>194</v>
      </c>
      <c r="I70" s="22">
        <v>8.5</v>
      </c>
      <c r="J70" s="20"/>
      <c r="K70" s="20"/>
      <c r="L70" s="20"/>
      <c r="M70" s="22"/>
      <c r="N70" s="22"/>
      <c r="O70" s="22" t="s">
        <v>1681</v>
      </c>
      <c r="P70" s="36"/>
      <c r="Q70" s="36"/>
      <c r="R70" s="36"/>
      <c r="S70" s="36"/>
      <c r="T70" s="43"/>
      <c r="U70" s="34"/>
      <c r="V70" s="36"/>
    </row>
    <row r="71" spans="1:22" ht="13.5">
      <c r="A71" s="17">
        <v>27</v>
      </c>
      <c r="B71" s="22">
        <v>67</v>
      </c>
      <c r="C71" s="20" t="s">
        <v>1595</v>
      </c>
      <c r="D71" s="19" t="s">
        <v>1682</v>
      </c>
      <c r="E71" s="50" t="s">
        <v>3863</v>
      </c>
      <c r="F71" s="22">
        <v>5.98</v>
      </c>
      <c r="G71" s="20" t="s">
        <v>35</v>
      </c>
      <c r="H71" s="22" t="s">
        <v>1013</v>
      </c>
      <c r="I71" s="22">
        <v>16.47</v>
      </c>
      <c r="J71" s="20"/>
      <c r="K71" s="22"/>
      <c r="L71" s="22"/>
      <c r="M71" s="33">
        <v>64.41</v>
      </c>
      <c r="N71" s="33">
        <v>132</v>
      </c>
      <c r="O71" s="22" t="s">
        <v>38</v>
      </c>
      <c r="P71" s="36"/>
      <c r="Q71" s="36"/>
      <c r="R71" s="36"/>
      <c r="S71" s="36"/>
      <c r="T71" s="43"/>
      <c r="U71" s="32"/>
      <c r="V71" s="36"/>
    </row>
    <row r="72" spans="1:22" ht="13.5">
      <c r="A72" s="17"/>
      <c r="B72" s="17">
        <v>68</v>
      </c>
      <c r="C72" s="20"/>
      <c r="D72" s="24"/>
      <c r="E72" s="50" t="s">
        <v>3863</v>
      </c>
      <c r="F72" s="22">
        <v>5.98</v>
      </c>
      <c r="G72" s="20" t="s">
        <v>35</v>
      </c>
      <c r="H72" s="22" t="s">
        <v>1013</v>
      </c>
      <c r="I72" s="22">
        <v>16.47</v>
      </c>
      <c r="J72" s="20"/>
      <c r="K72" s="22"/>
      <c r="L72" s="22"/>
      <c r="M72" s="33"/>
      <c r="N72" s="33"/>
      <c r="O72" s="22" t="s">
        <v>38</v>
      </c>
      <c r="P72" s="36"/>
      <c r="Q72" s="36"/>
      <c r="R72" s="36"/>
      <c r="S72" s="36"/>
      <c r="T72" s="43"/>
      <c r="U72" s="32"/>
      <c r="V72" s="36"/>
    </row>
    <row r="73" spans="1:22" ht="13.5">
      <c r="A73" s="17"/>
      <c r="B73" s="17">
        <v>69</v>
      </c>
      <c r="C73" s="20"/>
      <c r="D73" s="24"/>
      <c r="E73" s="50" t="s">
        <v>3863</v>
      </c>
      <c r="F73" s="22">
        <v>5.98</v>
      </c>
      <c r="G73" s="20" t="s">
        <v>35</v>
      </c>
      <c r="H73" s="22" t="s">
        <v>1013</v>
      </c>
      <c r="I73" s="22">
        <v>16.47</v>
      </c>
      <c r="J73" s="20"/>
      <c r="K73" s="22"/>
      <c r="L73" s="22"/>
      <c r="M73" s="33"/>
      <c r="N73" s="33"/>
      <c r="O73" s="22" t="s">
        <v>38</v>
      </c>
      <c r="P73" s="36"/>
      <c r="Q73" s="36"/>
      <c r="R73" s="36"/>
      <c r="S73" s="36"/>
      <c r="T73" s="43"/>
      <c r="U73" s="32"/>
      <c r="V73" s="36"/>
    </row>
    <row r="74" spans="1:22" ht="51" customHeight="1">
      <c r="A74" s="17"/>
      <c r="B74" s="22">
        <v>70</v>
      </c>
      <c r="C74" s="20"/>
      <c r="D74" s="24"/>
      <c r="E74" s="20" t="s">
        <v>1684</v>
      </c>
      <c r="F74" s="49">
        <v>6</v>
      </c>
      <c r="G74" s="20" t="s">
        <v>35</v>
      </c>
      <c r="H74" s="22" t="s">
        <v>1013</v>
      </c>
      <c r="I74" s="22">
        <v>16.5</v>
      </c>
      <c r="J74" s="20"/>
      <c r="K74" s="22"/>
      <c r="L74" s="22"/>
      <c r="M74" s="33"/>
      <c r="N74" s="33"/>
      <c r="O74" s="22" t="s">
        <v>38</v>
      </c>
      <c r="P74" s="36"/>
      <c r="Q74" s="36"/>
      <c r="R74" s="36"/>
      <c r="S74" s="36"/>
      <c r="T74" s="43"/>
      <c r="U74" s="43"/>
      <c r="V74" s="36"/>
    </row>
    <row r="75" spans="1:22" ht="13.5">
      <c r="A75" s="22">
        <v>28</v>
      </c>
      <c r="B75" s="22">
        <v>71</v>
      </c>
      <c r="C75" s="20" t="s">
        <v>1595</v>
      </c>
      <c r="D75" s="20" t="s">
        <v>1685</v>
      </c>
      <c r="E75" s="18" t="s">
        <v>1686</v>
      </c>
      <c r="F75" s="49">
        <v>2</v>
      </c>
      <c r="G75" s="20" t="s">
        <v>69</v>
      </c>
      <c r="H75" s="22" t="s">
        <v>1671</v>
      </c>
      <c r="I75" s="22">
        <v>8.5</v>
      </c>
      <c r="J75" s="20"/>
      <c r="K75" s="20"/>
      <c r="L75" s="20"/>
      <c r="M75" s="33">
        <v>17</v>
      </c>
      <c r="N75" s="33">
        <v>194.36</v>
      </c>
      <c r="O75" s="18" t="s">
        <v>293</v>
      </c>
      <c r="P75" s="48"/>
      <c r="Q75" s="36"/>
      <c r="R75" s="69"/>
      <c r="S75" s="69"/>
      <c r="T75" s="70"/>
      <c r="U75" s="48"/>
      <c r="V75" s="69"/>
    </row>
    <row r="76" spans="1:22" ht="13.5">
      <c r="A76" s="22"/>
      <c r="B76" s="17">
        <v>72</v>
      </c>
      <c r="C76" s="20"/>
      <c r="D76" s="20"/>
      <c r="E76" s="18" t="s">
        <v>1686</v>
      </c>
      <c r="F76" s="49">
        <v>2</v>
      </c>
      <c r="G76" s="20" t="s">
        <v>69</v>
      </c>
      <c r="H76" s="22" t="s">
        <v>1671</v>
      </c>
      <c r="I76" s="22">
        <v>8.5</v>
      </c>
      <c r="J76" s="20"/>
      <c r="K76" s="20"/>
      <c r="L76" s="20"/>
      <c r="M76" s="33"/>
      <c r="N76" s="33"/>
      <c r="O76" s="18" t="s">
        <v>293</v>
      </c>
      <c r="P76" s="48"/>
      <c r="Q76" s="36"/>
      <c r="R76" s="69"/>
      <c r="S76" s="69"/>
      <c r="T76" s="70"/>
      <c r="U76" s="48"/>
      <c r="V76" s="69"/>
    </row>
    <row r="77" spans="1:22" ht="13.5">
      <c r="A77" s="17">
        <v>29</v>
      </c>
      <c r="B77" s="17">
        <v>73</v>
      </c>
      <c r="C77" s="20" t="s">
        <v>1595</v>
      </c>
      <c r="D77" s="19" t="s">
        <v>1690</v>
      </c>
      <c r="E77" s="20" t="s">
        <v>1691</v>
      </c>
      <c r="F77" s="51">
        <v>0.26</v>
      </c>
      <c r="G77" s="20" t="s">
        <v>69</v>
      </c>
      <c r="H77" s="22" t="s">
        <v>1692</v>
      </c>
      <c r="I77" s="22">
        <v>1.56</v>
      </c>
      <c r="J77" s="20"/>
      <c r="K77" s="22"/>
      <c r="L77" s="22"/>
      <c r="M77" s="33">
        <v>8.82</v>
      </c>
      <c r="N77" s="33">
        <v>23.9</v>
      </c>
      <c r="O77" s="22" t="s">
        <v>1462</v>
      </c>
      <c r="P77" s="36"/>
      <c r="Q77" s="36"/>
      <c r="R77" s="36"/>
      <c r="S77" s="36"/>
      <c r="T77" s="36"/>
      <c r="U77" s="48"/>
      <c r="V77" s="32"/>
    </row>
    <row r="78" spans="1:22" ht="13.5">
      <c r="A78" s="17"/>
      <c r="B78" s="22">
        <v>74</v>
      </c>
      <c r="C78" s="20"/>
      <c r="D78" s="24"/>
      <c r="E78" s="20" t="s">
        <v>1694</v>
      </c>
      <c r="F78" s="51">
        <v>0.11</v>
      </c>
      <c r="G78" s="20" t="s">
        <v>69</v>
      </c>
      <c r="H78" s="22" t="s">
        <v>1692</v>
      </c>
      <c r="I78" s="22">
        <v>0.66</v>
      </c>
      <c r="J78" s="20"/>
      <c r="K78" s="22"/>
      <c r="L78" s="22"/>
      <c r="M78" s="33"/>
      <c r="N78" s="33"/>
      <c r="O78" s="22" t="s">
        <v>1462</v>
      </c>
      <c r="P78" s="36"/>
      <c r="Q78" s="36"/>
      <c r="R78" s="36"/>
      <c r="S78" s="36"/>
      <c r="T78" s="36"/>
      <c r="U78" s="48"/>
      <c r="V78" s="32"/>
    </row>
    <row r="79" spans="1:22" ht="13.5">
      <c r="A79" s="17"/>
      <c r="B79" s="22">
        <v>75</v>
      </c>
      <c r="C79" s="20"/>
      <c r="D79" s="24"/>
      <c r="E79" s="20" t="s">
        <v>1694</v>
      </c>
      <c r="F79" s="51">
        <v>0.11</v>
      </c>
      <c r="G79" s="20" t="s">
        <v>69</v>
      </c>
      <c r="H79" s="22" t="s">
        <v>1692</v>
      </c>
      <c r="I79" s="22">
        <v>0.66</v>
      </c>
      <c r="J79" s="20"/>
      <c r="K79" s="22"/>
      <c r="L79" s="22"/>
      <c r="M79" s="33"/>
      <c r="N79" s="33"/>
      <c r="O79" s="22" t="s">
        <v>1462</v>
      </c>
      <c r="P79" s="36"/>
      <c r="Q79" s="36"/>
      <c r="R79" s="36"/>
      <c r="S79" s="36"/>
      <c r="T79" s="36"/>
      <c r="U79" s="48"/>
      <c r="V79" s="32"/>
    </row>
    <row r="80" spans="1:22" ht="13.5">
      <c r="A80" s="17"/>
      <c r="B80" s="17">
        <v>76</v>
      </c>
      <c r="C80" s="20"/>
      <c r="D80" s="24"/>
      <c r="E80" s="20" t="s">
        <v>1694</v>
      </c>
      <c r="F80" s="51">
        <v>0.11</v>
      </c>
      <c r="G80" s="20" t="s">
        <v>69</v>
      </c>
      <c r="H80" s="22" t="s">
        <v>1692</v>
      </c>
      <c r="I80" s="22">
        <v>0.66</v>
      </c>
      <c r="J80" s="20"/>
      <c r="K80" s="22"/>
      <c r="L80" s="22"/>
      <c r="M80" s="33"/>
      <c r="N80" s="33"/>
      <c r="O80" s="22" t="s">
        <v>1462</v>
      </c>
      <c r="P80" s="36"/>
      <c r="Q80" s="36"/>
      <c r="R80" s="36"/>
      <c r="S80" s="36"/>
      <c r="T80" s="36"/>
      <c r="U80" s="48"/>
      <c r="V80" s="32"/>
    </row>
    <row r="81" spans="1:22" ht="13.5">
      <c r="A81" s="17"/>
      <c r="B81" s="17">
        <v>77</v>
      </c>
      <c r="C81" s="20"/>
      <c r="D81" s="24"/>
      <c r="E81" s="20" t="s">
        <v>1694</v>
      </c>
      <c r="F81" s="51">
        <v>0.11</v>
      </c>
      <c r="G81" s="20" t="s">
        <v>69</v>
      </c>
      <c r="H81" s="22" t="s">
        <v>1692</v>
      </c>
      <c r="I81" s="22">
        <v>0.66</v>
      </c>
      <c r="J81" s="20"/>
      <c r="K81" s="22"/>
      <c r="L81" s="22"/>
      <c r="M81" s="33"/>
      <c r="N81" s="33"/>
      <c r="O81" s="22" t="s">
        <v>1462</v>
      </c>
      <c r="P81" s="36"/>
      <c r="Q81" s="36"/>
      <c r="R81" s="36"/>
      <c r="S81" s="36"/>
      <c r="T81" s="36"/>
      <c r="U81" s="48"/>
      <c r="V81" s="32"/>
    </row>
    <row r="82" spans="1:22" ht="13.5">
      <c r="A82" s="17"/>
      <c r="B82" s="22">
        <v>78</v>
      </c>
      <c r="C82" s="20"/>
      <c r="D82" s="24"/>
      <c r="E82" s="20" t="s">
        <v>1694</v>
      </c>
      <c r="F82" s="51">
        <v>0.11</v>
      </c>
      <c r="G82" s="20" t="s">
        <v>69</v>
      </c>
      <c r="H82" s="22" t="s">
        <v>1692</v>
      </c>
      <c r="I82" s="22">
        <v>0.66</v>
      </c>
      <c r="J82" s="20"/>
      <c r="K82" s="22"/>
      <c r="L82" s="22"/>
      <c r="M82" s="33"/>
      <c r="N82" s="33"/>
      <c r="O82" s="22" t="s">
        <v>1462</v>
      </c>
      <c r="P82" s="36"/>
      <c r="Q82" s="36"/>
      <c r="R82" s="36"/>
      <c r="S82" s="36"/>
      <c r="T82" s="36"/>
      <c r="U82" s="48"/>
      <c r="V82" s="32"/>
    </row>
    <row r="83" spans="1:22" ht="13.5">
      <c r="A83" s="17"/>
      <c r="B83" s="22">
        <v>79</v>
      </c>
      <c r="C83" s="20"/>
      <c r="D83" s="24"/>
      <c r="E83" s="20" t="s">
        <v>1694</v>
      </c>
      <c r="F83" s="51">
        <v>0.11</v>
      </c>
      <c r="G83" s="20" t="s">
        <v>69</v>
      </c>
      <c r="H83" s="22" t="s">
        <v>1692</v>
      </c>
      <c r="I83" s="22">
        <v>0.66</v>
      </c>
      <c r="J83" s="20"/>
      <c r="K83" s="22"/>
      <c r="L83" s="22"/>
      <c r="M83" s="33"/>
      <c r="N83" s="33"/>
      <c r="O83" s="22" t="s">
        <v>1462</v>
      </c>
      <c r="P83" s="36"/>
      <c r="Q83" s="36"/>
      <c r="R83" s="36"/>
      <c r="S83" s="36"/>
      <c r="T83" s="36"/>
      <c r="U83" s="48"/>
      <c r="V83" s="32"/>
    </row>
    <row r="84" spans="1:22" ht="13.5">
      <c r="A84" s="17"/>
      <c r="B84" s="17">
        <v>80</v>
      </c>
      <c r="C84" s="20"/>
      <c r="D84" s="24"/>
      <c r="E84" s="20" t="s">
        <v>1694</v>
      </c>
      <c r="F84" s="51">
        <v>0.11</v>
      </c>
      <c r="G84" s="20" t="s">
        <v>69</v>
      </c>
      <c r="H84" s="22" t="s">
        <v>1692</v>
      </c>
      <c r="I84" s="22">
        <v>0.66</v>
      </c>
      <c r="J84" s="20"/>
      <c r="K84" s="22"/>
      <c r="L84" s="22"/>
      <c r="M84" s="33"/>
      <c r="N84" s="33"/>
      <c r="O84" s="22" t="s">
        <v>1462</v>
      </c>
      <c r="P84" s="36"/>
      <c r="Q84" s="36"/>
      <c r="R84" s="36"/>
      <c r="S84" s="36"/>
      <c r="T84" s="36"/>
      <c r="U84" s="48"/>
      <c r="V84" s="32"/>
    </row>
    <row r="85" spans="1:22" ht="13.5">
      <c r="A85" s="17"/>
      <c r="B85" s="17">
        <v>81</v>
      </c>
      <c r="C85" s="20"/>
      <c r="D85" s="24"/>
      <c r="E85" s="20" t="s">
        <v>1694</v>
      </c>
      <c r="F85" s="51">
        <v>0.11</v>
      </c>
      <c r="G85" s="20" t="s">
        <v>69</v>
      </c>
      <c r="H85" s="22" t="s">
        <v>1692</v>
      </c>
      <c r="I85" s="22">
        <v>0.66</v>
      </c>
      <c r="J85" s="20"/>
      <c r="K85" s="22"/>
      <c r="L85" s="22"/>
      <c r="M85" s="33"/>
      <c r="N85" s="33"/>
      <c r="O85" s="22" t="s">
        <v>1462</v>
      </c>
      <c r="P85" s="36"/>
      <c r="Q85" s="36"/>
      <c r="R85" s="36"/>
      <c r="S85" s="36"/>
      <c r="T85" s="36"/>
      <c r="U85" s="48"/>
      <c r="V85" s="32"/>
    </row>
    <row r="86" spans="1:22" ht="13.5">
      <c r="A86" s="17"/>
      <c r="B86" s="22">
        <v>82</v>
      </c>
      <c r="C86" s="20"/>
      <c r="D86" s="24"/>
      <c r="E86" s="20" t="s">
        <v>1694</v>
      </c>
      <c r="F86" s="51">
        <v>0.11</v>
      </c>
      <c r="G86" s="20" t="s">
        <v>69</v>
      </c>
      <c r="H86" s="22" t="s">
        <v>1692</v>
      </c>
      <c r="I86" s="22">
        <v>0.66</v>
      </c>
      <c r="J86" s="20"/>
      <c r="K86" s="22"/>
      <c r="L86" s="22"/>
      <c r="M86" s="33"/>
      <c r="N86" s="33"/>
      <c r="O86" s="22" t="s">
        <v>1462</v>
      </c>
      <c r="P86" s="36"/>
      <c r="Q86" s="36"/>
      <c r="R86" s="36"/>
      <c r="S86" s="36"/>
      <c r="T86" s="36"/>
      <c r="U86" s="48"/>
      <c r="V86" s="32"/>
    </row>
    <row r="87" spans="1:22" ht="13.5">
      <c r="A87" s="17"/>
      <c r="B87" s="22">
        <v>83</v>
      </c>
      <c r="C87" s="20"/>
      <c r="D87" s="24"/>
      <c r="E87" s="20" t="s">
        <v>1694</v>
      </c>
      <c r="F87" s="51">
        <v>0.11</v>
      </c>
      <c r="G87" s="20" t="s">
        <v>69</v>
      </c>
      <c r="H87" s="22" t="s">
        <v>1692</v>
      </c>
      <c r="I87" s="22">
        <v>0.66</v>
      </c>
      <c r="J87" s="20"/>
      <c r="K87" s="22"/>
      <c r="L87" s="22"/>
      <c r="M87" s="33"/>
      <c r="N87" s="33"/>
      <c r="O87" s="22" t="s">
        <v>1462</v>
      </c>
      <c r="P87" s="36"/>
      <c r="Q87" s="36"/>
      <c r="R87" s="36"/>
      <c r="S87" s="36"/>
      <c r="T87" s="36"/>
      <c r="U87" s="48"/>
      <c r="V87" s="32"/>
    </row>
    <row r="88" spans="1:22" ht="13.5">
      <c r="A88" s="17"/>
      <c r="B88" s="17">
        <v>84</v>
      </c>
      <c r="C88" s="20"/>
      <c r="D88" s="24"/>
      <c r="E88" s="20" t="s">
        <v>1694</v>
      </c>
      <c r="F88" s="51">
        <v>0.11</v>
      </c>
      <c r="G88" s="20" t="s">
        <v>69</v>
      </c>
      <c r="H88" s="22" t="s">
        <v>1692</v>
      </c>
      <c r="I88" s="22">
        <v>0.66</v>
      </c>
      <c r="J88" s="20"/>
      <c r="K88" s="22"/>
      <c r="L88" s="22"/>
      <c r="M88" s="33"/>
      <c r="N88" s="33"/>
      <c r="O88" s="22" t="s">
        <v>1462</v>
      </c>
      <c r="P88" s="36"/>
      <c r="Q88" s="36"/>
      <c r="R88" s="36"/>
      <c r="S88" s="36"/>
      <c r="T88" s="36"/>
      <c r="U88" s="48"/>
      <c r="V88" s="32"/>
    </row>
    <row r="89" spans="1:22" ht="13.5">
      <c r="A89" s="17">
        <v>30</v>
      </c>
      <c r="B89" s="17">
        <v>85</v>
      </c>
      <c r="C89" s="25" t="s">
        <v>1595</v>
      </c>
      <c r="D89" s="25" t="s">
        <v>1695</v>
      </c>
      <c r="E89" s="25" t="s">
        <v>163</v>
      </c>
      <c r="F89" s="21">
        <v>0.33</v>
      </c>
      <c r="G89" s="25" t="s">
        <v>69</v>
      </c>
      <c r="H89" s="21" t="s">
        <v>965</v>
      </c>
      <c r="I89" s="21">
        <v>1.98</v>
      </c>
      <c r="J89" s="25"/>
      <c r="K89" s="25"/>
      <c r="L89" s="25"/>
      <c r="M89" s="33">
        <v>1.98</v>
      </c>
      <c r="N89" s="33">
        <v>4.5</v>
      </c>
      <c r="O89" s="18" t="s">
        <v>38</v>
      </c>
      <c r="P89" s="48"/>
      <c r="Q89" s="37"/>
      <c r="R89" s="48"/>
      <c r="S89" s="48"/>
      <c r="T89" s="70"/>
      <c r="U89" s="69"/>
      <c r="V89" s="32"/>
    </row>
    <row r="90" spans="1:24" ht="81" customHeight="1">
      <c r="A90" s="52">
        <v>31</v>
      </c>
      <c r="B90" s="21">
        <v>86</v>
      </c>
      <c r="C90" s="25" t="s">
        <v>1595</v>
      </c>
      <c r="D90" s="53" t="s">
        <v>1696</v>
      </c>
      <c r="E90" s="54" t="s">
        <v>1697</v>
      </c>
      <c r="F90" s="21">
        <v>4</v>
      </c>
      <c r="G90" s="25" t="s">
        <v>1698</v>
      </c>
      <c r="H90" s="21" t="s">
        <v>1699</v>
      </c>
      <c r="I90" s="21">
        <f>(5*F90+7)/2</f>
        <v>13.5</v>
      </c>
      <c r="J90" s="25"/>
      <c r="K90" s="25"/>
      <c r="L90" s="25"/>
      <c r="M90" s="21">
        <v>24.6</v>
      </c>
      <c r="N90" s="21">
        <v>49.21</v>
      </c>
      <c r="O90" s="21" t="s">
        <v>38</v>
      </c>
      <c r="P90" s="66"/>
      <c r="Q90" s="71"/>
      <c r="R90" s="72"/>
      <c r="S90" s="72"/>
      <c r="T90" s="72"/>
      <c r="U90" s="71"/>
      <c r="V90" s="66"/>
      <c r="X90" s="46"/>
    </row>
    <row r="91" spans="1:24" ht="13.5">
      <c r="A91" s="52"/>
      <c r="B91" s="21">
        <v>87</v>
      </c>
      <c r="C91" s="25"/>
      <c r="D91" s="55"/>
      <c r="E91" s="54" t="s">
        <v>1697</v>
      </c>
      <c r="F91" s="21">
        <v>4</v>
      </c>
      <c r="G91" s="25" t="s">
        <v>1698</v>
      </c>
      <c r="H91" s="21" t="s">
        <v>1699</v>
      </c>
      <c r="I91" s="21">
        <f>(5*F91+7)/2</f>
        <v>13.5</v>
      </c>
      <c r="J91" s="65"/>
      <c r="K91" s="65"/>
      <c r="L91" s="65"/>
      <c r="M91" s="21"/>
      <c r="N91" s="21"/>
      <c r="O91" s="21" t="s">
        <v>38</v>
      </c>
      <c r="P91" s="66"/>
      <c r="Q91" s="71"/>
      <c r="R91" s="72"/>
      <c r="S91" s="72"/>
      <c r="T91" s="72"/>
      <c r="U91" s="71"/>
      <c r="V91" s="66"/>
      <c r="X91" s="46"/>
    </row>
    <row r="92" spans="1:24" ht="13.5">
      <c r="A92" s="52"/>
      <c r="B92" s="52">
        <v>88</v>
      </c>
      <c r="C92" s="25"/>
      <c r="D92" s="55"/>
      <c r="E92" s="54" t="s">
        <v>486</v>
      </c>
      <c r="F92" s="21">
        <v>1.5</v>
      </c>
      <c r="G92" s="25" t="s">
        <v>1698</v>
      </c>
      <c r="H92" s="21" t="s">
        <v>1699</v>
      </c>
      <c r="I92" s="21">
        <f>(5*F92+7)/2</f>
        <v>7.25</v>
      </c>
      <c r="J92" s="25"/>
      <c r="K92" s="25"/>
      <c r="L92" s="25"/>
      <c r="M92" s="21"/>
      <c r="N92" s="21"/>
      <c r="O92" s="21" t="s">
        <v>38</v>
      </c>
      <c r="P92" s="66"/>
      <c r="Q92" s="71"/>
      <c r="R92" s="72"/>
      <c r="S92" s="72"/>
      <c r="T92" s="72"/>
      <c r="U92" s="71"/>
      <c r="V92" s="66"/>
      <c r="X92" s="46"/>
    </row>
    <row r="93" spans="1:22" ht="27" customHeight="1">
      <c r="A93" s="56" t="s">
        <v>3864</v>
      </c>
      <c r="B93" s="57"/>
      <c r="C93" s="57"/>
      <c r="D93" s="58"/>
      <c r="E93" s="59"/>
      <c r="F93" s="60">
        <f>SUM(F5:F92)</f>
        <v>154.58000000000015</v>
      </c>
      <c r="G93" s="59"/>
      <c r="H93" s="59"/>
      <c r="I93" s="59"/>
      <c r="J93" s="59"/>
      <c r="K93" s="59"/>
      <c r="L93" s="59"/>
      <c r="M93" s="59">
        <f>SUM(M5:M92)</f>
        <v>578.13</v>
      </c>
      <c r="N93" s="67">
        <f>SUM(N5:N92)</f>
        <v>1966.4</v>
      </c>
      <c r="O93" s="59"/>
      <c r="P93" s="68"/>
      <c r="Q93" s="68"/>
      <c r="R93" s="68"/>
      <c r="S93" s="68"/>
      <c r="T93" s="68"/>
      <c r="U93" s="68"/>
      <c r="V93" s="68"/>
    </row>
    <row r="94" spans="1:15" ht="13.5">
      <c r="A94" s="61"/>
      <c r="B94" s="62"/>
      <c r="C94" s="62"/>
      <c r="D94" s="63"/>
      <c r="E94" s="62"/>
      <c r="F94" s="64"/>
      <c r="G94" s="62"/>
      <c r="H94" s="62"/>
      <c r="I94" s="62"/>
      <c r="J94" s="62"/>
      <c r="K94" s="62"/>
      <c r="L94" s="62"/>
      <c r="M94" s="61"/>
      <c r="N94" s="62"/>
      <c r="O94" s="62"/>
    </row>
  </sheetData>
  <sheetProtection/>
  <mergeCells count="243">
    <mergeCell ref="A1:V1"/>
    <mergeCell ref="P2:Q2"/>
    <mergeCell ref="R2:T2"/>
    <mergeCell ref="A93:D93"/>
    <mergeCell ref="A2:A4"/>
    <mergeCell ref="A5:A7"/>
    <mergeCell ref="A8:A10"/>
    <mergeCell ref="A11:A13"/>
    <mergeCell ref="A14:A17"/>
    <mergeCell ref="A18:A20"/>
    <mergeCell ref="A21:A22"/>
    <mergeCell ref="A23:A24"/>
    <mergeCell ref="A27:A28"/>
    <mergeCell ref="A30:A31"/>
    <mergeCell ref="A32:A35"/>
    <mergeCell ref="A36:A38"/>
    <mergeCell ref="A39:A42"/>
    <mergeCell ref="A43:A44"/>
    <mergeCell ref="A45:A47"/>
    <mergeCell ref="A48:A50"/>
    <mergeCell ref="A51:A52"/>
    <mergeCell ref="A53:A57"/>
    <mergeCell ref="A58:A59"/>
    <mergeCell ref="A60:A62"/>
    <mergeCell ref="A63:A64"/>
    <mergeCell ref="A65:A67"/>
    <mergeCell ref="A69:A70"/>
    <mergeCell ref="A71:A74"/>
    <mergeCell ref="A75:A76"/>
    <mergeCell ref="A77:A88"/>
    <mergeCell ref="A90:A92"/>
    <mergeCell ref="B2:B4"/>
    <mergeCell ref="C2:C4"/>
    <mergeCell ref="C5:C7"/>
    <mergeCell ref="C8:C10"/>
    <mergeCell ref="C11:C13"/>
    <mergeCell ref="C14:C17"/>
    <mergeCell ref="C18:C20"/>
    <mergeCell ref="C21:C22"/>
    <mergeCell ref="C23:C24"/>
    <mergeCell ref="C27:C28"/>
    <mergeCell ref="C30:C31"/>
    <mergeCell ref="C32:C35"/>
    <mergeCell ref="C36:C38"/>
    <mergeCell ref="C39:C42"/>
    <mergeCell ref="C43:C44"/>
    <mergeCell ref="C45:C47"/>
    <mergeCell ref="C48:C50"/>
    <mergeCell ref="C51:C52"/>
    <mergeCell ref="C53:C57"/>
    <mergeCell ref="C58:C59"/>
    <mergeCell ref="C60:C62"/>
    <mergeCell ref="C63:C64"/>
    <mergeCell ref="C65:C67"/>
    <mergeCell ref="C69:C70"/>
    <mergeCell ref="C71:C74"/>
    <mergeCell ref="C75:C76"/>
    <mergeCell ref="C77:C88"/>
    <mergeCell ref="C90:C92"/>
    <mergeCell ref="D2:D4"/>
    <mergeCell ref="D5:D7"/>
    <mergeCell ref="D8:D10"/>
    <mergeCell ref="D11:D13"/>
    <mergeCell ref="D14:D17"/>
    <mergeCell ref="D18:D20"/>
    <mergeCell ref="D21:D22"/>
    <mergeCell ref="D23:D24"/>
    <mergeCell ref="D27:D28"/>
    <mergeCell ref="D30:D31"/>
    <mergeCell ref="D32:D35"/>
    <mergeCell ref="D36:D38"/>
    <mergeCell ref="D39:D42"/>
    <mergeCell ref="D43:D44"/>
    <mergeCell ref="D45:D47"/>
    <mergeCell ref="D48:D50"/>
    <mergeCell ref="D51:D52"/>
    <mergeCell ref="D53:D57"/>
    <mergeCell ref="D58:D59"/>
    <mergeCell ref="D60:D62"/>
    <mergeCell ref="D63:D64"/>
    <mergeCell ref="D65:D67"/>
    <mergeCell ref="D69:D70"/>
    <mergeCell ref="D71:D74"/>
    <mergeCell ref="D75:D76"/>
    <mergeCell ref="D77:D88"/>
    <mergeCell ref="D90:D92"/>
    <mergeCell ref="F2:F3"/>
    <mergeCell ref="G2:G4"/>
    <mergeCell ref="H2:H4"/>
    <mergeCell ref="H58:H59"/>
    <mergeCell ref="J2:J4"/>
    <mergeCell ref="J5:J7"/>
    <mergeCell ref="J8:J10"/>
    <mergeCell ref="J11:J13"/>
    <mergeCell ref="J14:J17"/>
    <mergeCell ref="J18:J20"/>
    <mergeCell ref="J21:J22"/>
    <mergeCell ref="J23:J24"/>
    <mergeCell ref="J27:J28"/>
    <mergeCell ref="J30:J31"/>
    <mergeCell ref="J32:J35"/>
    <mergeCell ref="J36:J38"/>
    <mergeCell ref="J39:J42"/>
    <mergeCell ref="J43:J44"/>
    <mergeCell ref="J45:J47"/>
    <mergeCell ref="J48:J50"/>
    <mergeCell ref="J51:J52"/>
    <mergeCell ref="J53:J57"/>
    <mergeCell ref="J58:J59"/>
    <mergeCell ref="J60:J62"/>
    <mergeCell ref="J63:J64"/>
    <mergeCell ref="J65:J67"/>
    <mergeCell ref="J69:J70"/>
    <mergeCell ref="J71:J74"/>
    <mergeCell ref="J75:J76"/>
    <mergeCell ref="J77:J88"/>
    <mergeCell ref="J90:J92"/>
    <mergeCell ref="K2:K4"/>
    <mergeCell ref="K5:K7"/>
    <mergeCell ref="K8:K10"/>
    <mergeCell ref="K11:K13"/>
    <mergeCell ref="K14:K17"/>
    <mergeCell ref="K18:K20"/>
    <mergeCell ref="K21:K22"/>
    <mergeCell ref="K23:K24"/>
    <mergeCell ref="K27:K28"/>
    <mergeCell ref="K30:K31"/>
    <mergeCell ref="K32:K35"/>
    <mergeCell ref="K36:K38"/>
    <mergeCell ref="K39:K42"/>
    <mergeCell ref="K43:K44"/>
    <mergeCell ref="K45:K47"/>
    <mergeCell ref="K48:K50"/>
    <mergeCell ref="K51:K52"/>
    <mergeCell ref="K53:K57"/>
    <mergeCell ref="K58:K59"/>
    <mergeCell ref="K60:K62"/>
    <mergeCell ref="K63:K64"/>
    <mergeCell ref="K65:K67"/>
    <mergeCell ref="K69:K70"/>
    <mergeCell ref="K71:K74"/>
    <mergeCell ref="K75:K76"/>
    <mergeCell ref="K77:K88"/>
    <mergeCell ref="K90:K92"/>
    <mergeCell ref="L2:L4"/>
    <mergeCell ref="L5:L7"/>
    <mergeCell ref="L8:L10"/>
    <mergeCell ref="L11:L13"/>
    <mergeCell ref="L14:L17"/>
    <mergeCell ref="L18:L20"/>
    <mergeCell ref="L21:L22"/>
    <mergeCell ref="L23:L24"/>
    <mergeCell ref="L27:L28"/>
    <mergeCell ref="L30:L31"/>
    <mergeCell ref="L32:L35"/>
    <mergeCell ref="L36:L38"/>
    <mergeCell ref="L39:L42"/>
    <mergeCell ref="L43:L44"/>
    <mergeCell ref="L45:L47"/>
    <mergeCell ref="L48:L50"/>
    <mergeCell ref="L51:L52"/>
    <mergeCell ref="L53:L57"/>
    <mergeCell ref="L58:L59"/>
    <mergeCell ref="L60:L62"/>
    <mergeCell ref="L63:L64"/>
    <mergeCell ref="L65:L67"/>
    <mergeCell ref="L69:L70"/>
    <mergeCell ref="L71:L74"/>
    <mergeCell ref="L75:L76"/>
    <mergeCell ref="L77:L88"/>
    <mergeCell ref="L90:L92"/>
    <mergeCell ref="M5:M7"/>
    <mergeCell ref="M8:M10"/>
    <mergeCell ref="M11:M17"/>
    <mergeCell ref="M18:M20"/>
    <mergeCell ref="M21:M22"/>
    <mergeCell ref="M23:M24"/>
    <mergeCell ref="M27:M28"/>
    <mergeCell ref="M30:M31"/>
    <mergeCell ref="M32:M35"/>
    <mergeCell ref="M36:M38"/>
    <mergeCell ref="M39:M42"/>
    <mergeCell ref="M43:M44"/>
    <mergeCell ref="M45:M47"/>
    <mergeCell ref="M48:M50"/>
    <mergeCell ref="M51:M52"/>
    <mergeCell ref="M53:M57"/>
    <mergeCell ref="M58:M59"/>
    <mergeCell ref="M60:M62"/>
    <mergeCell ref="M63:M64"/>
    <mergeCell ref="M65:M67"/>
    <mergeCell ref="M69:M70"/>
    <mergeCell ref="M71:M74"/>
    <mergeCell ref="M75:M76"/>
    <mergeCell ref="M77:M88"/>
    <mergeCell ref="M90:M92"/>
    <mergeCell ref="N2:N3"/>
    <mergeCell ref="N5:N7"/>
    <mergeCell ref="N8:N10"/>
    <mergeCell ref="N11:N17"/>
    <mergeCell ref="N18:N20"/>
    <mergeCell ref="N21:N22"/>
    <mergeCell ref="N23:N24"/>
    <mergeCell ref="N27:N28"/>
    <mergeCell ref="N30:N31"/>
    <mergeCell ref="N32:N35"/>
    <mergeCell ref="N36:N38"/>
    <mergeCell ref="N39:N42"/>
    <mergeCell ref="N43:N44"/>
    <mergeCell ref="N45:N47"/>
    <mergeCell ref="N48:N50"/>
    <mergeCell ref="N51:N52"/>
    <mergeCell ref="N53:N57"/>
    <mergeCell ref="N58:N59"/>
    <mergeCell ref="N60:N62"/>
    <mergeCell ref="N63:N64"/>
    <mergeCell ref="N65:N67"/>
    <mergeCell ref="N69:N70"/>
    <mergeCell ref="N71:N74"/>
    <mergeCell ref="N75:N76"/>
    <mergeCell ref="N77:N88"/>
    <mergeCell ref="N90:N92"/>
    <mergeCell ref="O2:O4"/>
    <mergeCell ref="O53:O54"/>
    <mergeCell ref="O55:O56"/>
    <mergeCell ref="P53:P54"/>
    <mergeCell ref="Q53:Q54"/>
    <mergeCell ref="R3:R4"/>
    <mergeCell ref="R53:R54"/>
    <mergeCell ref="S3:S4"/>
    <mergeCell ref="S53:S54"/>
    <mergeCell ref="T3:T4"/>
    <mergeCell ref="T53:T54"/>
    <mergeCell ref="U2:U4"/>
    <mergeCell ref="U53:U54"/>
    <mergeCell ref="V2:V4"/>
    <mergeCell ref="V53:V54"/>
    <mergeCell ref="W2:W4"/>
    <mergeCell ref="X23:X24"/>
    <mergeCell ref="X30:X31"/>
    <mergeCell ref="X36:X38"/>
    <mergeCell ref="X48:X50"/>
    <mergeCell ref="X90:X92"/>
  </mergeCells>
  <printOptions/>
  <pageMargins left="0.39305555555555555" right="0.07847222222222222" top="0.275" bottom="0.19652777777777777" header="0.11805555555555555" footer="0.03888888888888889"/>
  <pageSetup fitToHeight="0" fitToWidth="1"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陈星星</cp:lastModifiedBy>
  <cp:lastPrinted>2020-04-20T07:35:14Z</cp:lastPrinted>
  <dcterms:created xsi:type="dcterms:W3CDTF">2019-07-15T09:16:59Z</dcterms:created>
  <dcterms:modified xsi:type="dcterms:W3CDTF">2020-07-10T02:00:27Z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y fmtid="{D5CDD505-2E9C-101B-9397-08002B2CF9AE}" pid="4" name="KSOReadingLayo">
    <vt:bool>true</vt:bool>
  </property>
</Properties>
</file>